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RGF PS-GP " sheetId="1" r:id="rId1"/>
  </sheets>
  <definedNames>
    <definedName name="_xlnm.Print_Area" localSheetId="0">'BRGF PS-GP '!$A$1:$AN$36</definedName>
  </definedNames>
  <calcPr fullCalcOnLoad="1"/>
</workbook>
</file>

<file path=xl/sharedStrings.xml><?xml version="1.0" encoding="utf-8"?>
<sst xmlns="http://schemas.openxmlformats.org/spreadsheetml/2006/main" count="97" uniqueCount="68">
  <si>
    <t>PMASCHIM MEDINIPORE ZILLA PARISHAD</t>
  </si>
  <si>
    <t>Municipality (8 No.)</t>
  </si>
  <si>
    <t>Zilla Parishad</t>
  </si>
  <si>
    <t>Sankrail</t>
  </si>
  <si>
    <t>Salboni</t>
  </si>
  <si>
    <t>Sabong</t>
  </si>
  <si>
    <t>Pingla</t>
  </si>
  <si>
    <t>Nayagram</t>
  </si>
  <si>
    <t>Narayangarh</t>
  </si>
  <si>
    <t>Mohanpore</t>
  </si>
  <si>
    <t>Midnapore Sadar</t>
  </si>
  <si>
    <t>Khargapore-II</t>
  </si>
  <si>
    <t>Khargapore-I</t>
  </si>
  <si>
    <t>Keshpore</t>
  </si>
  <si>
    <t>Keshiary</t>
  </si>
  <si>
    <t>Jhargram</t>
  </si>
  <si>
    <t>Jamboni</t>
  </si>
  <si>
    <t>Gopiballavpore-II</t>
  </si>
  <si>
    <t>Gopiballavpore-I</t>
  </si>
  <si>
    <t>Ghatal</t>
  </si>
  <si>
    <t>Garhbeta-III</t>
  </si>
  <si>
    <t>Garhbeta-II</t>
  </si>
  <si>
    <t>Garhbeta-I</t>
  </si>
  <si>
    <t>Debra</t>
  </si>
  <si>
    <t>Dashpore-II</t>
  </si>
  <si>
    <t>Dashpore-I</t>
  </si>
  <si>
    <t>Dantan-II</t>
  </si>
  <si>
    <t>Dantan-I</t>
  </si>
  <si>
    <t>Chandrakona-II</t>
  </si>
  <si>
    <t>Chandrakona-I</t>
  </si>
  <si>
    <t>Binpore-II</t>
  </si>
  <si>
    <t>Binpore-I</t>
  </si>
  <si>
    <t>40= (38+39)</t>
  </si>
  <si>
    <t>39=(5+9+13+17+21+25+29+31+33+36</t>
  </si>
  <si>
    <t>38= (4+8+12+16+20+24+28+32+35)</t>
  </si>
  <si>
    <t>37= (34+35)</t>
  </si>
  <si>
    <t>30= (28+29)</t>
  </si>
  <si>
    <t>26= (24+25)</t>
  </si>
  <si>
    <t>22= (20+21)</t>
  </si>
  <si>
    <t>18= (16+17)</t>
  </si>
  <si>
    <t>14=          ( 12+13)</t>
  </si>
  <si>
    <t>10=     (8+9)</t>
  </si>
  <si>
    <t>6=(4+5)</t>
  </si>
  <si>
    <t>TOTAL</t>
  </si>
  <si>
    <t>Share of GP</t>
  </si>
  <si>
    <t>Share of P/S</t>
  </si>
  <si>
    <t>Share of ZP</t>
  </si>
  <si>
    <t>ZP to GP</t>
  </si>
  <si>
    <t>ZP to P/S</t>
  </si>
  <si>
    <t>Share of G.P.</t>
  </si>
  <si>
    <t xml:space="preserve">Share of P/S </t>
  </si>
  <si>
    <t>TOTAL FUND ALLOTED TO P/S INLUDING G.P SHARE</t>
  </si>
  <si>
    <t>GRAND TOTAL OF G.P</t>
  </si>
  <si>
    <t>GRAND TOTAL OF P.S.</t>
  </si>
  <si>
    <t xml:space="preserve">  Penal Interest of BRGF  since 2007-08 to 2010-11  against G.O. No. 31( Sanction)-RD/CCA/BRGF/1F-03/2010  dt.01.06.2012</t>
  </si>
  <si>
    <t>Sub-alloted  from ZP share to P.S /G.P since 2006-07 to 18.11.2011</t>
  </si>
  <si>
    <t xml:space="preserve"> Released with held amount of 1st Installment of 2010-11</t>
  </si>
  <si>
    <t xml:space="preserve"> 2011-12 vide G.O. No. 179( Sanction) / RD/ CCA/BRGF/IC-8/08 dt. 29.9.2011 sub alloted vide No. 148/Accts dt.25.11.2011</t>
  </si>
  <si>
    <t xml:space="preserve"> 2010-11 vide G.O. No. 13 ( Sanction) / RD /CCA/BRGF/IC-8/08 dt. 12.4.2011 sub alloted vide No. 29/Accts dt.25.5.2011</t>
  </si>
  <si>
    <t xml:space="preserve"> 2010-11 vide G.O. No. 102 ( Sanction) / RD/ CCA/BRGF/IC-8/08 dt.13.7.2010 sub alloted vide No. 207(296)/Accts dt.25.10.2010</t>
  </si>
  <si>
    <t xml:space="preserve"> 2009-10 vide G.O. No. 274 ( Sanction) / RD/ CCA/BRGF/IC-8/08 dt.31.12.2009 sub alloted vide No. 52 (8)/Accts dt.03-06.09</t>
  </si>
  <si>
    <t xml:space="preserve"> 2009-10 vide G.O. No. 29 ( Sanction) / RD/ CCA/BRGF/IC-8/08 dt.05.05.2009 sub alloted vide No. 52 (8)/Accts dt.03-06.09</t>
  </si>
  <si>
    <t xml:space="preserve"> 2008-09 vide G.O. No. 349 ( Sanction)/RD/CCA/BRGF/IC-8/08 dt.30.3.2009 sub alloted vide No. 20/Accts dt.20.5.009</t>
  </si>
  <si>
    <t xml:space="preserve"> 2007-08 vide  G.O. No. 318 ( Sanction)/RD/CCA/BRGF/IC-8/08 dt.28.2.2008 sub alloted vide No. 119/Accts dt.19.3.2008</t>
  </si>
  <si>
    <t>Name of Panchayat Samity</t>
  </si>
  <si>
    <t>Sl No.</t>
  </si>
  <si>
    <t>GRAND STATEMENT OF BRGF  FROM INCEPTION TO 10.12.2012              PGAE-02</t>
  </si>
  <si>
    <t>GRAND STATEMENT OF BRGF  FROM INCEPTION TO 10.12.2012                PAGE-01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</si>
</sst>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2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1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view="pageBreakPreview" zoomScaleSheetLayoutView="100" zoomScalePageLayoutView="0" workbookViewId="0" topLeftCell="C1">
      <selection activeCell="C5" sqref="C5"/>
    </sheetView>
  </sheetViews>
  <sheetFormatPr defaultColWidth="9.140625" defaultRowHeight="12.75"/>
  <cols>
    <col min="1" max="1" width="3.7109375" style="0" customWidth="1"/>
    <col min="2" max="2" width="14.8515625" style="0" customWidth="1"/>
    <col min="4" max="4" width="9.7109375" style="0" customWidth="1"/>
    <col min="6" max="6" width="8.421875" style="0" customWidth="1"/>
    <col min="7" max="7" width="8.28125" style="0" customWidth="1"/>
    <col min="8" max="8" width="8.57421875" style="0" customWidth="1"/>
    <col min="9" max="9" width="10.00390625" style="0" customWidth="1"/>
    <col min="10" max="10" width="8.421875" style="0" customWidth="1"/>
    <col min="11" max="11" width="9.28125" style="0" customWidth="1"/>
    <col min="12" max="12" width="9.421875" style="0" customWidth="1"/>
    <col min="13" max="13" width="9.57421875" style="0" customWidth="1"/>
    <col min="14" max="14" width="10.421875" style="0" customWidth="1"/>
    <col min="15" max="15" width="9.57421875" style="0" customWidth="1"/>
    <col min="16" max="16" width="9.421875" style="0" customWidth="1"/>
    <col min="17" max="17" width="11.00390625" style="0" customWidth="1"/>
    <col min="18" max="18" width="10.28125" style="0" customWidth="1"/>
    <col min="19" max="20" width="8.421875" style="0" customWidth="1"/>
    <col min="21" max="21" width="8.140625" style="0" customWidth="1"/>
    <col min="22" max="22" width="9.7109375" style="0" customWidth="1"/>
    <col min="23" max="23" width="8.00390625" style="0" customWidth="1"/>
    <col min="24" max="24" width="8.421875" style="0" customWidth="1"/>
    <col min="25" max="25" width="6.8515625" style="0" customWidth="1"/>
    <col min="26" max="26" width="7.421875" style="0" customWidth="1"/>
    <col min="27" max="27" width="7.00390625" style="0" customWidth="1"/>
    <col min="28" max="28" width="7.28125" style="0" customWidth="1"/>
    <col min="29" max="29" width="6.140625" style="0" customWidth="1"/>
    <col min="30" max="30" width="7.28125" style="0" customWidth="1"/>
    <col min="31" max="31" width="13.421875" style="0" customWidth="1"/>
    <col min="32" max="32" width="10.57421875" style="0" customWidth="1"/>
    <col min="34" max="34" width="10.8515625" style="0" customWidth="1"/>
    <col min="35" max="35" width="9.7109375" style="0" customWidth="1"/>
    <col min="36" max="36" width="10.00390625" style="0" customWidth="1"/>
    <col min="37" max="37" width="8.57421875" style="0" customWidth="1"/>
    <col min="38" max="38" width="12.8515625" style="0" customWidth="1"/>
    <col min="39" max="39" width="11.57421875" style="0" bestFit="1" customWidth="1"/>
    <col min="40" max="40" width="12.28125" style="0" customWidth="1"/>
  </cols>
  <sheetData>
    <row r="1" spans="1:6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/>
      <c r="AL1" s="1"/>
      <c r="AM1" s="1"/>
      <c r="AN1" s="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1:60" ht="12.75" customHeight="1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 t="s">
        <v>66</v>
      </c>
      <c r="AF2" s="40"/>
      <c r="AG2" s="40"/>
      <c r="AH2" s="40"/>
      <c r="AI2" s="40"/>
      <c r="AJ2" s="40"/>
      <c r="AK2" s="40"/>
      <c r="AL2" s="40"/>
      <c r="AM2" s="40"/>
      <c r="AN2" s="40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44" ht="45.75" customHeight="1">
      <c r="A3" s="35" t="s">
        <v>65</v>
      </c>
      <c r="B3" s="32" t="s">
        <v>64</v>
      </c>
      <c r="C3" s="38" t="s">
        <v>63</v>
      </c>
      <c r="D3" s="38"/>
      <c r="E3" s="38"/>
      <c r="F3" s="38"/>
      <c r="G3" s="33" t="s">
        <v>62</v>
      </c>
      <c r="H3" s="33"/>
      <c r="I3" s="33"/>
      <c r="J3" s="33"/>
      <c r="K3" s="33" t="s">
        <v>61</v>
      </c>
      <c r="L3" s="33"/>
      <c r="M3" s="33"/>
      <c r="N3" s="33"/>
      <c r="O3" s="33" t="s">
        <v>60</v>
      </c>
      <c r="P3" s="33"/>
      <c r="Q3" s="33"/>
      <c r="R3" s="33"/>
      <c r="S3" s="33" t="s">
        <v>59</v>
      </c>
      <c r="T3" s="33"/>
      <c r="U3" s="33"/>
      <c r="V3" s="33"/>
      <c r="W3" s="33" t="s">
        <v>58</v>
      </c>
      <c r="X3" s="33"/>
      <c r="Y3" s="33"/>
      <c r="Z3" s="33"/>
      <c r="AA3" s="33" t="s">
        <v>57</v>
      </c>
      <c r="AB3" s="33"/>
      <c r="AC3" s="33"/>
      <c r="AD3" s="33"/>
      <c r="AE3" s="37" t="s">
        <v>56</v>
      </c>
      <c r="AF3" s="33" t="s">
        <v>55</v>
      </c>
      <c r="AG3" s="33"/>
      <c r="AH3" s="33" t="s">
        <v>54</v>
      </c>
      <c r="AI3" s="33"/>
      <c r="AJ3" s="33"/>
      <c r="AK3" s="33"/>
      <c r="AL3" s="33" t="s">
        <v>53</v>
      </c>
      <c r="AM3" s="33" t="s">
        <v>52</v>
      </c>
      <c r="AN3" s="32" t="s">
        <v>51</v>
      </c>
      <c r="AO3" s="36"/>
      <c r="AP3" s="36"/>
      <c r="AQ3" s="36"/>
      <c r="AR3" s="36"/>
    </row>
    <row r="4" spans="1:40" ht="38.25" customHeight="1">
      <c r="A4" s="35"/>
      <c r="B4" s="32"/>
      <c r="C4" s="31" t="s">
        <v>46</v>
      </c>
      <c r="D4" s="31" t="s">
        <v>50</v>
      </c>
      <c r="E4" s="31" t="s">
        <v>44</v>
      </c>
      <c r="F4" s="31" t="s">
        <v>43</v>
      </c>
      <c r="G4" s="31" t="s">
        <v>46</v>
      </c>
      <c r="H4" s="31" t="s">
        <v>50</v>
      </c>
      <c r="I4" s="31" t="s">
        <v>44</v>
      </c>
      <c r="J4" s="31" t="s">
        <v>43</v>
      </c>
      <c r="K4" s="31" t="s">
        <v>46</v>
      </c>
      <c r="L4" s="31" t="s">
        <v>50</v>
      </c>
      <c r="M4" s="31" t="s">
        <v>44</v>
      </c>
      <c r="N4" s="31" t="s">
        <v>43</v>
      </c>
      <c r="O4" s="31" t="s">
        <v>46</v>
      </c>
      <c r="P4" s="31" t="s">
        <v>50</v>
      </c>
      <c r="Q4" s="31" t="s">
        <v>44</v>
      </c>
      <c r="R4" s="31" t="s">
        <v>43</v>
      </c>
      <c r="S4" s="31" t="s">
        <v>46</v>
      </c>
      <c r="T4" s="31" t="s">
        <v>50</v>
      </c>
      <c r="U4" s="31" t="s">
        <v>44</v>
      </c>
      <c r="V4" s="31" t="s">
        <v>43</v>
      </c>
      <c r="W4" s="31" t="s">
        <v>46</v>
      </c>
      <c r="X4" s="31" t="s">
        <v>45</v>
      </c>
      <c r="Y4" s="31" t="s">
        <v>44</v>
      </c>
      <c r="Z4" s="31" t="s">
        <v>43</v>
      </c>
      <c r="AA4" s="31" t="s">
        <v>46</v>
      </c>
      <c r="AB4" s="31" t="s">
        <v>45</v>
      </c>
      <c r="AC4" s="31" t="s">
        <v>44</v>
      </c>
      <c r="AD4" s="31" t="s">
        <v>43</v>
      </c>
      <c r="AE4" s="30" t="s">
        <v>49</v>
      </c>
      <c r="AF4" s="34" t="s">
        <v>48</v>
      </c>
      <c r="AG4" s="34" t="s">
        <v>47</v>
      </c>
      <c r="AH4" s="31" t="s">
        <v>46</v>
      </c>
      <c r="AI4" s="31" t="s">
        <v>45</v>
      </c>
      <c r="AJ4" s="31" t="s">
        <v>44</v>
      </c>
      <c r="AK4" s="31" t="s">
        <v>43</v>
      </c>
      <c r="AL4" s="33"/>
      <c r="AM4" s="33"/>
      <c r="AN4" s="32"/>
    </row>
    <row r="5" spans="1:40" ht="43.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 t="s">
        <v>42</v>
      </c>
      <c r="G5" s="31">
        <v>7</v>
      </c>
      <c r="H5" s="31">
        <v>8</v>
      </c>
      <c r="I5" s="31">
        <v>9</v>
      </c>
      <c r="J5" s="31" t="s">
        <v>41</v>
      </c>
      <c r="K5" s="31">
        <v>11</v>
      </c>
      <c r="L5" s="31">
        <v>12</v>
      </c>
      <c r="M5" s="31">
        <v>13</v>
      </c>
      <c r="N5" s="31" t="s">
        <v>40</v>
      </c>
      <c r="O5" s="31">
        <v>15</v>
      </c>
      <c r="P5" s="31">
        <v>16</v>
      </c>
      <c r="Q5" s="31">
        <v>17</v>
      </c>
      <c r="R5" s="31" t="s">
        <v>39</v>
      </c>
      <c r="S5" s="31">
        <v>19</v>
      </c>
      <c r="T5" s="31">
        <v>20</v>
      </c>
      <c r="U5" s="31">
        <v>21</v>
      </c>
      <c r="V5" s="31" t="s">
        <v>38</v>
      </c>
      <c r="W5" s="31">
        <v>23</v>
      </c>
      <c r="X5" s="31">
        <v>24</v>
      </c>
      <c r="Y5" s="31">
        <v>25</v>
      </c>
      <c r="Z5" s="31" t="s">
        <v>37</v>
      </c>
      <c r="AA5" s="31">
        <v>27</v>
      </c>
      <c r="AB5" s="31">
        <v>28</v>
      </c>
      <c r="AC5" s="30">
        <v>29</v>
      </c>
      <c r="AD5" s="30" t="s">
        <v>36</v>
      </c>
      <c r="AE5" s="30">
        <v>31</v>
      </c>
      <c r="AF5" s="31">
        <v>32</v>
      </c>
      <c r="AG5" s="31">
        <v>33</v>
      </c>
      <c r="AH5" s="31">
        <v>34</v>
      </c>
      <c r="AI5" s="31">
        <v>35</v>
      </c>
      <c r="AJ5" s="31">
        <v>36</v>
      </c>
      <c r="AK5" s="31" t="s">
        <v>35</v>
      </c>
      <c r="AL5" s="31" t="s">
        <v>34</v>
      </c>
      <c r="AM5" s="31" t="s">
        <v>33</v>
      </c>
      <c r="AN5" s="30" t="s">
        <v>32</v>
      </c>
    </row>
    <row r="6" spans="1:40" ht="21" customHeight="1">
      <c r="A6" s="15">
        <v>1</v>
      </c>
      <c r="B6" s="14" t="s">
        <v>31</v>
      </c>
      <c r="C6" s="15">
        <v>0</v>
      </c>
      <c r="D6" s="25">
        <v>1829993</v>
      </c>
      <c r="E6" s="25">
        <v>5489977</v>
      </c>
      <c r="F6" s="28">
        <f>SUM(D6+E6)</f>
        <v>7319970</v>
      </c>
      <c r="G6" s="25">
        <v>0</v>
      </c>
      <c r="H6" s="21">
        <v>182999</v>
      </c>
      <c r="I6" s="21">
        <v>548999</v>
      </c>
      <c r="J6" s="26">
        <f>SUM(H6+I6)</f>
        <v>731998</v>
      </c>
      <c r="K6" s="25">
        <v>0</v>
      </c>
      <c r="L6" s="21">
        <v>1360928</v>
      </c>
      <c r="M6" s="21">
        <v>4082783</v>
      </c>
      <c r="N6" s="20">
        <f>SUM(L6+M6)</f>
        <v>5443711</v>
      </c>
      <c r="O6" s="27">
        <v>0</v>
      </c>
      <c r="P6" s="19">
        <v>776623</v>
      </c>
      <c r="Q6" s="19">
        <v>0</v>
      </c>
      <c r="R6" s="20">
        <f>SUM(P6+Q6)</f>
        <v>776623</v>
      </c>
      <c r="S6" s="27">
        <v>0</v>
      </c>
      <c r="T6" s="21">
        <v>458914</v>
      </c>
      <c r="U6" s="21">
        <f>811493+565248</f>
        <v>1376741</v>
      </c>
      <c r="V6" s="26">
        <f>SUM(T6+U6)</f>
        <v>1835655</v>
      </c>
      <c r="W6" s="25">
        <v>0</v>
      </c>
      <c r="X6" s="13">
        <v>1483085</v>
      </c>
      <c r="Y6" s="13">
        <v>4449254</v>
      </c>
      <c r="Z6" s="7">
        <f>SUM(X6+Y6)</f>
        <v>5932339</v>
      </c>
      <c r="AA6" s="24">
        <v>0</v>
      </c>
      <c r="AB6" s="13">
        <v>146082</v>
      </c>
      <c r="AC6" s="13">
        <v>572626</v>
      </c>
      <c r="AD6" s="6">
        <f>SUM(AB6+AC6)</f>
        <v>718708</v>
      </c>
      <c r="AE6" s="3">
        <v>565248</v>
      </c>
      <c r="AF6" s="3">
        <f>SUM(350000+200000+900000+490000)</f>
        <v>1940000</v>
      </c>
      <c r="AG6" s="3">
        <v>0</v>
      </c>
      <c r="AH6" s="3">
        <v>0</v>
      </c>
      <c r="AI6" s="23">
        <v>13701</v>
      </c>
      <c r="AJ6" s="23">
        <v>41102</v>
      </c>
      <c r="AK6" s="4">
        <f>SUM(AI6+AJ6)</f>
        <v>54803</v>
      </c>
      <c r="AL6" s="4">
        <f>SUM(D6+H6+L6+P6+T6+X6+AB6+AF6+AI6)</f>
        <v>8192325</v>
      </c>
      <c r="AM6" s="4">
        <f>SUM(E6+I6+M6+Q6+U6+Y6+AC6+AE6+AG6+AJ6)</f>
        <v>17126730</v>
      </c>
      <c r="AN6" s="4">
        <f>SUM(AL6+AM6)</f>
        <v>25319055</v>
      </c>
    </row>
    <row r="7" spans="1:40" ht="21" customHeight="1">
      <c r="A7" s="15">
        <v>2</v>
      </c>
      <c r="B7" s="14" t="s">
        <v>30</v>
      </c>
      <c r="C7" s="15">
        <v>0</v>
      </c>
      <c r="D7" s="25">
        <v>1963894</v>
      </c>
      <c r="E7" s="25">
        <v>5891683</v>
      </c>
      <c r="F7" s="28">
        <f>SUM(D7+E7)</f>
        <v>7855577</v>
      </c>
      <c r="G7" s="25">
        <v>0</v>
      </c>
      <c r="H7" s="21">
        <v>196389</v>
      </c>
      <c r="I7" s="21">
        <v>589169</v>
      </c>
      <c r="J7" s="26">
        <f>SUM(H7+I7)</f>
        <v>785558</v>
      </c>
      <c r="K7" s="25">
        <v>0</v>
      </c>
      <c r="L7" s="21">
        <v>1460508</v>
      </c>
      <c r="M7" s="21">
        <v>4381525</v>
      </c>
      <c r="N7" s="20">
        <f>SUM(L7+M7)</f>
        <v>5842033</v>
      </c>
      <c r="O7" s="27">
        <v>0</v>
      </c>
      <c r="P7" s="19">
        <v>833449</v>
      </c>
      <c r="Q7" s="19">
        <v>0</v>
      </c>
      <c r="R7" s="20">
        <f>SUM(P7+Q7)</f>
        <v>833449</v>
      </c>
      <c r="S7" s="27">
        <v>0</v>
      </c>
      <c r="T7" s="21">
        <v>492493</v>
      </c>
      <c r="U7" s="21">
        <v>1477479</v>
      </c>
      <c r="V7" s="26">
        <f>SUM(T7+U7)</f>
        <v>1969972</v>
      </c>
      <c r="W7" s="25">
        <v>0</v>
      </c>
      <c r="X7" s="13">
        <v>1591603</v>
      </c>
      <c r="Y7" s="13">
        <v>4774811</v>
      </c>
      <c r="Z7" s="7">
        <f>SUM(X7+Y7)</f>
        <v>6366414</v>
      </c>
      <c r="AA7" s="24">
        <v>0</v>
      </c>
      <c r="AB7" s="13">
        <v>169596</v>
      </c>
      <c r="AC7" s="13">
        <v>666275</v>
      </c>
      <c r="AD7" s="6">
        <f>SUM(AB7+AC7)</f>
        <v>835871</v>
      </c>
      <c r="AE7" s="3">
        <v>1477479</v>
      </c>
      <c r="AF7" s="3">
        <f>SUM(350000+200000+490000)</f>
        <v>1040000</v>
      </c>
      <c r="AG7" s="3">
        <v>0</v>
      </c>
      <c r="AH7" s="3">
        <v>0</v>
      </c>
      <c r="AI7" s="23">
        <v>14703</v>
      </c>
      <c r="AJ7" s="23">
        <v>44110</v>
      </c>
      <c r="AK7" s="4">
        <f>SUM(AI7+AJ7)</f>
        <v>58813</v>
      </c>
      <c r="AL7" s="4">
        <f>SUM(D7+H7+L7+P7+T7+X7+AB7+AF7+AI7)</f>
        <v>7762635</v>
      </c>
      <c r="AM7" s="4">
        <f>SUM(E7+I7+M7+Q7+U7+Y7+AC7+AE7+AG7+AJ7)</f>
        <v>19302531</v>
      </c>
      <c r="AN7" s="4">
        <f>SUM(AL7+AM7)</f>
        <v>27065166</v>
      </c>
    </row>
    <row r="8" spans="1:40" ht="21" customHeight="1">
      <c r="A8" s="15">
        <v>3</v>
      </c>
      <c r="B8" s="14" t="s">
        <v>29</v>
      </c>
      <c r="C8" s="15">
        <v>0</v>
      </c>
      <c r="D8" s="25">
        <v>1082374</v>
      </c>
      <c r="E8" s="25">
        <v>3244331</v>
      </c>
      <c r="F8" s="28">
        <f>SUM(D8+E8)</f>
        <v>4326705</v>
      </c>
      <c r="G8" s="25">
        <v>0</v>
      </c>
      <c r="H8" s="21">
        <v>108237</v>
      </c>
      <c r="I8" s="21">
        <v>324433</v>
      </c>
      <c r="J8" s="26">
        <f>SUM(H8+I8)</f>
        <v>432670</v>
      </c>
      <c r="K8" s="25">
        <v>0</v>
      </c>
      <c r="L8" s="21">
        <v>804939</v>
      </c>
      <c r="M8" s="21">
        <v>2412742</v>
      </c>
      <c r="N8" s="20">
        <f>SUM(L8+M8)</f>
        <v>3217681</v>
      </c>
      <c r="O8" s="27">
        <v>0</v>
      </c>
      <c r="P8" s="19">
        <v>459344</v>
      </c>
      <c r="Q8" s="19">
        <v>1376847</v>
      </c>
      <c r="R8" s="20">
        <f>SUM(P8+Q8)</f>
        <v>1836191</v>
      </c>
      <c r="S8" s="27">
        <v>0</v>
      </c>
      <c r="T8" s="21">
        <v>271431</v>
      </c>
      <c r="U8" s="21">
        <v>813593</v>
      </c>
      <c r="V8" s="26">
        <f>SUM(U8+T8)</f>
        <v>1085024</v>
      </c>
      <c r="W8" s="25">
        <v>0</v>
      </c>
      <c r="X8" s="13">
        <v>877190</v>
      </c>
      <c r="Y8" s="13">
        <v>2629311</v>
      </c>
      <c r="Z8" s="7">
        <f>SUM(X8+Y8)</f>
        <v>3506501</v>
      </c>
      <c r="AA8" s="24">
        <v>0</v>
      </c>
      <c r="AB8" s="13">
        <v>93722</v>
      </c>
      <c r="AC8" s="13">
        <v>370333</v>
      </c>
      <c r="AD8" s="6">
        <f>SUM(AB8+AC8)</f>
        <v>464055</v>
      </c>
      <c r="AE8" s="3">
        <v>0</v>
      </c>
      <c r="AF8" s="3">
        <f>SUM(350000+450000+90000)</f>
        <v>890000</v>
      </c>
      <c r="AG8" s="3">
        <v>0</v>
      </c>
      <c r="AH8" s="3">
        <v>0</v>
      </c>
      <c r="AI8" s="23">
        <v>8104</v>
      </c>
      <c r="AJ8" s="23">
        <v>24290</v>
      </c>
      <c r="AK8" s="4">
        <f>SUM(AI8+AJ8)</f>
        <v>32394</v>
      </c>
      <c r="AL8" s="4">
        <f>SUM(D8+H8+L8+P8+T8+X8+AB8+AF8+AI8)</f>
        <v>4595341</v>
      </c>
      <c r="AM8" s="4">
        <f>SUM(E8+I8+M8+Q8+U8+Y8+AC8+AE8+AG8+AJ8)</f>
        <v>11195880</v>
      </c>
      <c r="AN8" s="4">
        <f>SUM(AL8+AM8)</f>
        <v>15791221</v>
      </c>
    </row>
    <row r="9" spans="1:40" ht="21" customHeight="1">
      <c r="A9" s="15">
        <v>4</v>
      </c>
      <c r="B9" s="14" t="s">
        <v>28</v>
      </c>
      <c r="C9" s="15">
        <v>0</v>
      </c>
      <c r="D9" s="25">
        <v>898258</v>
      </c>
      <c r="E9" s="25">
        <v>2691985</v>
      </c>
      <c r="F9" s="28">
        <f>SUM(D9+E9)</f>
        <v>3590243</v>
      </c>
      <c r="G9" s="25">
        <v>0</v>
      </c>
      <c r="H9" s="21">
        <v>89826</v>
      </c>
      <c r="I9" s="21">
        <v>269199</v>
      </c>
      <c r="J9" s="26">
        <f>SUM(H9+I9)</f>
        <v>359025</v>
      </c>
      <c r="K9" s="25">
        <v>0</v>
      </c>
      <c r="L9" s="21">
        <v>668016</v>
      </c>
      <c r="M9" s="21">
        <v>2001974</v>
      </c>
      <c r="N9" s="20">
        <f>SUM(L9+M9)</f>
        <v>2669990</v>
      </c>
      <c r="O9" s="27">
        <v>0</v>
      </c>
      <c r="P9" s="19">
        <v>381208</v>
      </c>
      <c r="Q9" s="19">
        <v>1142441</v>
      </c>
      <c r="R9" s="20">
        <f>SUM(P9+Q9)</f>
        <v>1523649</v>
      </c>
      <c r="S9" s="27">
        <v>0</v>
      </c>
      <c r="T9" s="21">
        <v>225259</v>
      </c>
      <c r="U9" s="21">
        <v>675078</v>
      </c>
      <c r="V9" s="26">
        <f>SUM(U9+T9)</f>
        <v>900337</v>
      </c>
      <c r="W9" s="25">
        <v>0</v>
      </c>
      <c r="X9" s="13">
        <v>727978</v>
      </c>
      <c r="Y9" s="13">
        <v>2181672</v>
      </c>
      <c r="Z9" s="7">
        <f>SUM(X9+Y9)</f>
        <v>2909650</v>
      </c>
      <c r="AA9" s="24">
        <v>0</v>
      </c>
      <c r="AB9" s="13">
        <v>76503</v>
      </c>
      <c r="AC9" s="13">
        <v>296533</v>
      </c>
      <c r="AD9" s="6">
        <f>SUM(AB9+AC9)</f>
        <v>373036</v>
      </c>
      <c r="AE9" s="3">
        <v>0</v>
      </c>
      <c r="AF9" s="3">
        <f>SUM(350000+200000+90000)</f>
        <v>640000</v>
      </c>
      <c r="AG9" s="3">
        <v>0</v>
      </c>
      <c r="AH9" s="3">
        <v>0</v>
      </c>
      <c r="AI9" s="23">
        <v>6725</v>
      </c>
      <c r="AJ9" s="23">
        <v>20154</v>
      </c>
      <c r="AK9" s="4">
        <f>SUM(AI9+AJ9)</f>
        <v>26879</v>
      </c>
      <c r="AL9" s="4">
        <f>SUM(D9+H9+L9+P9+T9+X9+AB9+AF9+AI9)</f>
        <v>3713773</v>
      </c>
      <c r="AM9" s="4">
        <f>SUM(E9+I9+M9+Q9+U9+Y9+AC9+AE9+AG9+AJ9)</f>
        <v>9279036</v>
      </c>
      <c r="AN9" s="4">
        <f>SUM(AL9+AM9)</f>
        <v>12992809</v>
      </c>
    </row>
    <row r="10" spans="1:40" ht="21" customHeight="1">
      <c r="A10" s="15">
        <v>5</v>
      </c>
      <c r="B10" s="14" t="s">
        <v>27</v>
      </c>
      <c r="C10" s="15">
        <v>0</v>
      </c>
      <c r="D10" s="25">
        <v>1405970</v>
      </c>
      <c r="E10" s="25">
        <v>4217910</v>
      </c>
      <c r="F10" s="28">
        <f>SUM(D10+E10)</f>
        <v>5623880</v>
      </c>
      <c r="G10" s="25">
        <v>0</v>
      </c>
      <c r="H10" s="21">
        <v>140597</v>
      </c>
      <c r="I10" s="21">
        <v>421792</v>
      </c>
      <c r="J10" s="26">
        <f>SUM(H10+I10)</f>
        <v>562389</v>
      </c>
      <c r="K10" s="25">
        <v>0</v>
      </c>
      <c r="L10" s="21">
        <v>1045591</v>
      </c>
      <c r="M10" s="21">
        <v>3136771</v>
      </c>
      <c r="N10" s="20">
        <f>SUM(L10+M10)</f>
        <v>4182362</v>
      </c>
      <c r="O10" s="27">
        <v>0</v>
      </c>
      <c r="P10" s="19">
        <v>596674</v>
      </c>
      <c r="Q10" s="19">
        <v>1790022</v>
      </c>
      <c r="R10" s="20">
        <f>SUM(P10+Q10)</f>
        <v>2386696</v>
      </c>
      <c r="S10" s="27">
        <v>0</v>
      </c>
      <c r="T10" s="21">
        <v>352580</v>
      </c>
      <c r="U10" s="21">
        <v>1057742</v>
      </c>
      <c r="V10" s="26">
        <f>SUM(U10+T10)</f>
        <v>1410322</v>
      </c>
      <c r="W10" s="25">
        <v>0</v>
      </c>
      <c r="X10" s="13">
        <v>1139443</v>
      </c>
      <c r="Y10" s="13">
        <v>3418330</v>
      </c>
      <c r="Z10" s="7">
        <f>SUM(X10+Y10)</f>
        <v>4557773</v>
      </c>
      <c r="AA10" s="24">
        <v>0</v>
      </c>
      <c r="AB10" s="13">
        <v>131677</v>
      </c>
      <c r="AC10" s="13">
        <v>524673</v>
      </c>
      <c r="AD10" s="6">
        <f>SUM(AB10+AC10)</f>
        <v>656350</v>
      </c>
      <c r="AE10" s="3">
        <v>0</v>
      </c>
      <c r="AF10" s="3">
        <f>SUM(350000+200000+450000+270000+20000+350000+400000+400000)</f>
        <v>2440000</v>
      </c>
      <c r="AG10" s="3">
        <v>0</v>
      </c>
      <c r="AH10" s="3">
        <v>0</v>
      </c>
      <c r="AI10" s="23">
        <v>10526</v>
      </c>
      <c r="AJ10" s="23">
        <v>31579</v>
      </c>
      <c r="AK10" s="4">
        <f>SUM(AI10+AJ10)</f>
        <v>42105</v>
      </c>
      <c r="AL10" s="4">
        <f>SUM(D10+H10+L10+P10+T10+X10+AB10+AF10+AI10)</f>
        <v>7263058</v>
      </c>
      <c r="AM10" s="4">
        <f>SUM(E10+I10+M10+Q10+U10+Y10+AC10+AE10+AG10+AJ10)</f>
        <v>14598819</v>
      </c>
      <c r="AN10" s="4">
        <f>SUM(AL10+AM10)</f>
        <v>21861877</v>
      </c>
    </row>
    <row r="11" spans="1:40" ht="21" customHeight="1">
      <c r="A11" s="15">
        <v>6</v>
      </c>
      <c r="B11" s="14" t="s">
        <v>26</v>
      </c>
      <c r="C11" s="15">
        <v>0</v>
      </c>
      <c r="D11" s="25">
        <v>1085163</v>
      </c>
      <c r="E11" s="25">
        <v>3255490</v>
      </c>
      <c r="F11" s="28">
        <f>SUM(D11+E11)</f>
        <v>4340653</v>
      </c>
      <c r="G11" s="25">
        <v>0</v>
      </c>
      <c r="H11" s="21">
        <v>108516</v>
      </c>
      <c r="I11" s="21">
        <v>325550</v>
      </c>
      <c r="J11" s="26">
        <f>SUM(H11+I11)</f>
        <v>434066</v>
      </c>
      <c r="K11" s="25">
        <v>0</v>
      </c>
      <c r="L11" s="21">
        <v>807014</v>
      </c>
      <c r="M11" s="21">
        <v>2421041</v>
      </c>
      <c r="N11" s="20">
        <f>SUM(L11+M11)</f>
        <v>3228055</v>
      </c>
      <c r="O11" s="27">
        <v>0</v>
      </c>
      <c r="P11" s="19">
        <v>460528</v>
      </c>
      <c r="Q11" s="19">
        <v>1381584</v>
      </c>
      <c r="R11" s="20">
        <f>SUM(P11+Q11)</f>
        <v>1842112</v>
      </c>
      <c r="S11" s="27">
        <v>0</v>
      </c>
      <c r="T11" s="21">
        <v>272130</v>
      </c>
      <c r="U11" s="21">
        <v>816391</v>
      </c>
      <c r="V11" s="26">
        <f>SUM(U11+T11)</f>
        <v>1088521</v>
      </c>
      <c r="W11" s="25">
        <v>0</v>
      </c>
      <c r="X11" s="13">
        <v>879451</v>
      </c>
      <c r="Y11" s="13">
        <v>2638353</v>
      </c>
      <c r="Z11" s="7">
        <f>SUM(X11+Y11)</f>
        <v>3517804</v>
      </c>
      <c r="AA11" s="24">
        <v>0</v>
      </c>
      <c r="AB11" s="13">
        <v>115384</v>
      </c>
      <c r="AC11" s="13">
        <v>453946</v>
      </c>
      <c r="AD11" s="6">
        <f>SUM(AB11+AC11)</f>
        <v>569330</v>
      </c>
      <c r="AE11" s="3">
        <v>0</v>
      </c>
      <c r="AF11" s="3">
        <f>SUM(350000+200000+450000+150000+20000)</f>
        <v>1170000</v>
      </c>
      <c r="AG11" s="3">
        <v>0</v>
      </c>
      <c r="AH11" s="3">
        <v>0</v>
      </c>
      <c r="AI11" s="23">
        <v>8124</v>
      </c>
      <c r="AJ11" s="23">
        <v>24373</v>
      </c>
      <c r="AK11" s="4">
        <f>SUM(AI11+AJ11)</f>
        <v>32497</v>
      </c>
      <c r="AL11" s="4">
        <f>SUM(D11+H11+L11+P11+T11+X11+AB11+AF11+AI11)</f>
        <v>4906310</v>
      </c>
      <c r="AM11" s="4">
        <f>SUM(E11+I11+M11+Q11+U11+Y11+AC11+AE11+AG11+AJ11)</f>
        <v>11316728</v>
      </c>
      <c r="AN11" s="4">
        <f>SUM(AL11+AM11)</f>
        <v>16223038</v>
      </c>
    </row>
    <row r="12" spans="1:40" ht="21" customHeight="1">
      <c r="A12" s="15">
        <v>7</v>
      </c>
      <c r="B12" s="14" t="s">
        <v>25</v>
      </c>
      <c r="C12" s="15">
        <v>0</v>
      </c>
      <c r="D12" s="25">
        <v>1411549</v>
      </c>
      <c r="E12" s="25">
        <v>4231859</v>
      </c>
      <c r="F12" s="28">
        <f>SUM(D12+E12)</f>
        <v>5643408</v>
      </c>
      <c r="G12" s="25">
        <v>0</v>
      </c>
      <c r="H12" s="21">
        <v>141155</v>
      </c>
      <c r="I12" s="21">
        <v>423185</v>
      </c>
      <c r="J12" s="26">
        <f>SUM(H12+I12)</f>
        <v>564340</v>
      </c>
      <c r="K12" s="25">
        <v>0</v>
      </c>
      <c r="L12" s="21">
        <v>1049740</v>
      </c>
      <c r="M12" s="21">
        <v>3147145</v>
      </c>
      <c r="N12" s="20">
        <f>SUM(L12+M12)</f>
        <v>4196885</v>
      </c>
      <c r="O12" s="27">
        <v>0</v>
      </c>
      <c r="P12" s="19">
        <v>599042</v>
      </c>
      <c r="Q12" s="19">
        <v>1795941</v>
      </c>
      <c r="R12" s="20">
        <f>SUM(P12+Q12)</f>
        <v>2394983</v>
      </c>
      <c r="S12" s="27">
        <v>0</v>
      </c>
      <c r="T12" s="21">
        <v>353979</v>
      </c>
      <c r="U12" s="21">
        <v>1061237</v>
      </c>
      <c r="V12" s="26">
        <f>SUM(U12+T12)</f>
        <v>1415216</v>
      </c>
      <c r="W12" s="25">
        <v>0</v>
      </c>
      <c r="X12" s="13">
        <v>1143965</v>
      </c>
      <c r="Y12" s="13">
        <v>3429633</v>
      </c>
      <c r="Z12" s="7">
        <f>SUM(X12+Y12)</f>
        <v>4573598</v>
      </c>
      <c r="AA12" s="24">
        <v>0</v>
      </c>
      <c r="AB12" s="13">
        <v>119606</v>
      </c>
      <c r="AC12" s="13">
        <v>477683</v>
      </c>
      <c r="AD12" s="6">
        <f>SUM(AB12+AC12)</f>
        <v>597289</v>
      </c>
      <c r="AE12" s="3">
        <v>0</v>
      </c>
      <c r="AF12" s="3">
        <f>SUM(350000+20000+450000+300000+400000+400000+400000)</f>
        <v>2320000</v>
      </c>
      <c r="AG12" s="3">
        <v>0</v>
      </c>
      <c r="AH12" s="3">
        <v>0</v>
      </c>
      <c r="AI12" s="23">
        <v>10568</v>
      </c>
      <c r="AJ12" s="23">
        <v>31683</v>
      </c>
      <c r="AK12" s="4">
        <f>SUM(AI12+AJ12)</f>
        <v>42251</v>
      </c>
      <c r="AL12" s="4">
        <f>SUM(D12+H12+L12+P12+T12+X12+AB12+AF12+AI12)</f>
        <v>7149604</v>
      </c>
      <c r="AM12" s="4">
        <f>SUM(E12+I12+M12+Q12+U12+Y12+AC12+AE12+AG12+AJ12)</f>
        <v>14598366</v>
      </c>
      <c r="AN12" s="4">
        <f>SUM(AL12+AM12)</f>
        <v>21747970</v>
      </c>
    </row>
    <row r="13" spans="1:40" ht="21" customHeight="1">
      <c r="A13" s="15">
        <v>8</v>
      </c>
      <c r="B13" s="14" t="s">
        <v>24</v>
      </c>
      <c r="C13" s="15">
        <v>0</v>
      </c>
      <c r="D13" s="25">
        <v>1361336</v>
      </c>
      <c r="E13" s="25">
        <v>4084008</v>
      </c>
      <c r="F13" s="28">
        <f>SUM(D13+E13)</f>
        <v>5445344</v>
      </c>
      <c r="G13" s="25">
        <v>0</v>
      </c>
      <c r="H13" s="21">
        <v>136134</v>
      </c>
      <c r="I13" s="21">
        <v>408402</v>
      </c>
      <c r="J13" s="26">
        <f>SUM(H13+I13)</f>
        <v>544536</v>
      </c>
      <c r="K13" s="25">
        <v>0</v>
      </c>
      <c r="L13" s="21">
        <v>1012398</v>
      </c>
      <c r="M13" s="21">
        <v>3037194</v>
      </c>
      <c r="N13" s="20">
        <f>SUM(L13+M13)</f>
        <v>4049592</v>
      </c>
      <c r="O13" s="27">
        <v>0</v>
      </c>
      <c r="P13" s="19">
        <v>577732</v>
      </c>
      <c r="Q13" s="19">
        <v>1733194</v>
      </c>
      <c r="R13" s="20">
        <f>SUM(P13+Q13)</f>
        <v>2310926</v>
      </c>
      <c r="S13" s="27">
        <v>0</v>
      </c>
      <c r="T13" s="21">
        <v>341387</v>
      </c>
      <c r="U13" s="21">
        <v>1024161</v>
      </c>
      <c r="V13" s="26">
        <f>SUM(U13+T13)</f>
        <v>1365548</v>
      </c>
      <c r="W13" s="25">
        <v>0</v>
      </c>
      <c r="X13" s="13">
        <v>1103270</v>
      </c>
      <c r="Y13" s="13">
        <v>3309814</v>
      </c>
      <c r="Z13" s="7">
        <f>SUM(X13+Y13)</f>
        <v>4413084</v>
      </c>
      <c r="AA13" s="24">
        <v>0</v>
      </c>
      <c r="AB13" s="13">
        <v>115495</v>
      </c>
      <c r="AC13" s="13">
        <v>460907</v>
      </c>
      <c r="AD13" s="6">
        <f>SUM(AB13+AC13)</f>
        <v>576402</v>
      </c>
      <c r="AE13" s="3">
        <v>0</v>
      </c>
      <c r="AF13" s="3">
        <f>SUM(350000+200000+450000+660000+400000+400000)</f>
        <v>2460000</v>
      </c>
      <c r="AG13" s="3">
        <v>0</v>
      </c>
      <c r="AH13" s="3">
        <v>0</v>
      </c>
      <c r="AI13" s="23">
        <v>10192</v>
      </c>
      <c r="AJ13" s="23">
        <v>30576</v>
      </c>
      <c r="AK13" s="4">
        <f>SUM(AI13+AJ13)</f>
        <v>40768</v>
      </c>
      <c r="AL13" s="4">
        <f>SUM(D13+H13+L13+P13+T13+X13+AB13+AF13+AI13)</f>
        <v>7117944</v>
      </c>
      <c r="AM13" s="4">
        <f>SUM(E13+I13+M13+Q13+U13+Y13+AC13+AE13+AG13+AJ13)</f>
        <v>14088256</v>
      </c>
      <c r="AN13" s="4">
        <f>SUM(AL13+AM13)</f>
        <v>21206200</v>
      </c>
    </row>
    <row r="14" spans="1:40" ht="21" customHeight="1">
      <c r="A14" s="15">
        <v>9</v>
      </c>
      <c r="B14" s="14" t="s">
        <v>23</v>
      </c>
      <c r="C14" s="15">
        <v>0</v>
      </c>
      <c r="D14" s="25">
        <v>2379548</v>
      </c>
      <c r="E14" s="25">
        <v>7141434</v>
      </c>
      <c r="F14" s="28">
        <f>SUM(D14+E14)</f>
        <v>9520982</v>
      </c>
      <c r="G14" s="25">
        <v>0</v>
      </c>
      <c r="H14" s="21">
        <v>237955</v>
      </c>
      <c r="I14" s="21">
        <v>714145</v>
      </c>
      <c r="J14" s="26">
        <f>SUM(H14+I14)</f>
        <v>952100</v>
      </c>
      <c r="K14" s="25">
        <v>0</v>
      </c>
      <c r="L14" s="21">
        <v>1769621</v>
      </c>
      <c r="M14" s="21">
        <v>5310938</v>
      </c>
      <c r="N14" s="20">
        <f>SUM(L14+M14)</f>
        <v>7080559</v>
      </c>
      <c r="O14" s="27">
        <v>0</v>
      </c>
      <c r="P14" s="19">
        <v>1009847</v>
      </c>
      <c r="Q14" s="19">
        <v>3030726</v>
      </c>
      <c r="R14" s="20">
        <f>SUM(P14+Q14)</f>
        <v>4040573</v>
      </c>
      <c r="S14" s="27">
        <v>0</v>
      </c>
      <c r="T14" s="21">
        <v>596728</v>
      </c>
      <c r="U14" s="21">
        <v>1790882</v>
      </c>
      <c r="V14" s="26">
        <f>SUM(U14+T14)</f>
        <v>2387610</v>
      </c>
      <c r="W14" s="25">
        <v>0</v>
      </c>
      <c r="X14" s="13">
        <v>1928463</v>
      </c>
      <c r="Y14" s="13">
        <v>5787648</v>
      </c>
      <c r="Z14" s="7">
        <f>SUM(X14+Y14)</f>
        <v>7716111</v>
      </c>
      <c r="AA14" s="24">
        <v>0</v>
      </c>
      <c r="AB14" s="13">
        <v>211069</v>
      </c>
      <c r="AC14" s="13">
        <v>842943</v>
      </c>
      <c r="AD14" s="6">
        <f>SUM(AB14+AC14)</f>
        <v>1054012</v>
      </c>
      <c r="AE14" s="3">
        <v>0</v>
      </c>
      <c r="AF14" s="3">
        <f>SUM(800000+350000+200000+450000+2432000+360000+20000+200000)</f>
        <v>4812000</v>
      </c>
      <c r="AG14" s="3">
        <v>0</v>
      </c>
      <c r="AH14" s="3">
        <v>0</v>
      </c>
      <c r="AI14" s="23">
        <v>17815</v>
      </c>
      <c r="AJ14" s="23">
        <v>53467</v>
      </c>
      <c r="AK14" s="4">
        <f>SUM(AI14+AJ14)</f>
        <v>71282</v>
      </c>
      <c r="AL14" s="4">
        <f>SUM(D14+H14+L14+P14+T14+X14+AB14+AF14+AI14)</f>
        <v>12963046</v>
      </c>
      <c r="AM14" s="4">
        <f>SUM(E14+I14+M14+Q14+U14+Y14+AC14+AE14+AG14+AJ14)</f>
        <v>24672183</v>
      </c>
      <c r="AN14" s="4">
        <f>SUM(AL14+AM14)</f>
        <v>37635229</v>
      </c>
    </row>
    <row r="15" spans="1:40" ht="21" customHeight="1">
      <c r="A15" s="15">
        <v>10</v>
      </c>
      <c r="B15" s="14" t="s">
        <v>22</v>
      </c>
      <c r="C15" s="15">
        <v>0</v>
      </c>
      <c r="D15" s="25">
        <v>1813255</v>
      </c>
      <c r="E15" s="25">
        <v>5434186</v>
      </c>
      <c r="F15" s="28">
        <f>SUM(D15+E15)</f>
        <v>7247441</v>
      </c>
      <c r="G15" s="25">
        <v>0</v>
      </c>
      <c r="H15" s="21">
        <v>181326</v>
      </c>
      <c r="I15" s="21">
        <v>543418</v>
      </c>
      <c r="J15" s="26">
        <f>SUM(H15+I15)</f>
        <v>724744</v>
      </c>
      <c r="K15" s="25">
        <v>0</v>
      </c>
      <c r="L15" s="21">
        <v>1348480</v>
      </c>
      <c r="M15" s="21">
        <v>4041292</v>
      </c>
      <c r="N15" s="20">
        <f>SUM(L15+M15)</f>
        <v>5389772</v>
      </c>
      <c r="O15" s="27">
        <v>0</v>
      </c>
      <c r="P15" s="19">
        <v>769520</v>
      </c>
      <c r="Q15" s="19">
        <v>2306192</v>
      </c>
      <c r="R15" s="20">
        <f>SUM(P15+Q15)</f>
        <v>3075712</v>
      </c>
      <c r="S15" s="27">
        <v>0</v>
      </c>
      <c r="T15" s="21">
        <v>454716</v>
      </c>
      <c r="U15" s="21">
        <v>1362749</v>
      </c>
      <c r="V15" s="26">
        <f>SUM(U15+T15)</f>
        <v>1817465</v>
      </c>
      <c r="W15" s="25">
        <v>0</v>
      </c>
      <c r="X15" s="13">
        <v>1469520</v>
      </c>
      <c r="Y15" s="13">
        <v>4404039</v>
      </c>
      <c r="Z15" s="7">
        <f>SUM(X15+Y15)</f>
        <v>5873559</v>
      </c>
      <c r="AA15" s="24">
        <v>0</v>
      </c>
      <c r="AB15" s="13">
        <v>162782</v>
      </c>
      <c r="AC15" s="13">
        <v>640724</v>
      </c>
      <c r="AD15" s="6">
        <f>SUM(AB15+AC15)</f>
        <v>803506</v>
      </c>
      <c r="AE15" s="3">
        <v>0</v>
      </c>
      <c r="AF15" s="3">
        <f>SUM(350000+200000+900000+588000+1500000)</f>
        <v>3538000</v>
      </c>
      <c r="AG15" s="3">
        <v>0</v>
      </c>
      <c r="AH15" s="3">
        <v>0</v>
      </c>
      <c r="AI15" s="23">
        <v>13575</v>
      </c>
      <c r="AJ15" s="23">
        <v>40685</v>
      </c>
      <c r="AK15" s="4">
        <f>SUM(AI15+AJ15)</f>
        <v>54260</v>
      </c>
      <c r="AL15" s="4">
        <f>SUM(D15+H15+L15+P15+T15+X15+AB15+AF15+AI15)</f>
        <v>9751174</v>
      </c>
      <c r="AM15" s="4">
        <f>SUM(E15+I15+M15+Q15+U15+Y15+AC15+AE15+AG15+AJ15)</f>
        <v>18773285</v>
      </c>
      <c r="AN15" s="4">
        <f>SUM(AL15+AM15)</f>
        <v>28524459</v>
      </c>
    </row>
    <row r="16" spans="1:40" ht="21" customHeight="1">
      <c r="A16" s="15">
        <v>11</v>
      </c>
      <c r="B16" s="14" t="s">
        <v>21</v>
      </c>
      <c r="C16" s="15">
        <v>0</v>
      </c>
      <c r="D16" s="25">
        <v>1417128</v>
      </c>
      <c r="E16" s="25">
        <v>4248597</v>
      </c>
      <c r="F16" s="28">
        <f>SUM(D16+E16)</f>
        <v>5665725</v>
      </c>
      <c r="G16" s="25">
        <v>0</v>
      </c>
      <c r="H16" s="21">
        <v>141713</v>
      </c>
      <c r="I16" s="21">
        <v>424860</v>
      </c>
      <c r="J16" s="26">
        <f>SUM(H16+I16)</f>
        <v>566573</v>
      </c>
      <c r="K16" s="25">
        <v>0</v>
      </c>
      <c r="L16" s="21">
        <v>1053889</v>
      </c>
      <c r="M16" s="21">
        <v>3159594</v>
      </c>
      <c r="N16" s="20">
        <f>SUM(L16+M16)</f>
        <v>4213483</v>
      </c>
      <c r="O16" s="27">
        <v>0</v>
      </c>
      <c r="P16" s="19">
        <v>601409</v>
      </c>
      <c r="Q16" s="19">
        <v>1155464</v>
      </c>
      <c r="R16" s="20">
        <f>SUM(P16+Q16)</f>
        <v>1756873</v>
      </c>
      <c r="S16" s="27">
        <v>0</v>
      </c>
      <c r="T16" s="21">
        <v>355378</v>
      </c>
      <c r="U16" s="21">
        <v>1065435</v>
      </c>
      <c r="V16" s="26">
        <f>SUM(U16+T16)</f>
        <v>1420813</v>
      </c>
      <c r="W16" s="25">
        <v>0</v>
      </c>
      <c r="X16" s="13">
        <v>1148486</v>
      </c>
      <c r="Y16" s="13">
        <v>3443197</v>
      </c>
      <c r="Z16" s="7">
        <f>SUM(X16+Y16)</f>
        <v>4591683</v>
      </c>
      <c r="AA16" s="24">
        <v>0</v>
      </c>
      <c r="AB16" s="13">
        <v>122716</v>
      </c>
      <c r="AC16" s="13">
        <v>480941</v>
      </c>
      <c r="AD16" s="6">
        <f>SUM(AB16+AC16)</f>
        <v>603657</v>
      </c>
      <c r="AE16" s="3">
        <v>0</v>
      </c>
      <c r="AF16" s="3">
        <f>SUM(350000+200000+900000+392000+2600000)</f>
        <v>4442000</v>
      </c>
      <c r="AG16" s="3">
        <v>0</v>
      </c>
      <c r="AH16" s="3">
        <v>0</v>
      </c>
      <c r="AI16" s="23">
        <v>10610</v>
      </c>
      <c r="AJ16" s="23">
        <v>31808</v>
      </c>
      <c r="AK16" s="4">
        <f>SUM(AI16+AJ16)</f>
        <v>42418</v>
      </c>
      <c r="AL16" s="4">
        <f>SUM(D16+H16+L16+P16+T16+X16+AB16+AF16+AI16)</f>
        <v>9293329</v>
      </c>
      <c r="AM16" s="4">
        <f>SUM(E16+I16+M16+Q16+U16+Y16+AC16+AE16+AG16+AJ16)</f>
        <v>14009896</v>
      </c>
      <c r="AN16" s="4">
        <f>SUM(AL16+AM16)</f>
        <v>23303225</v>
      </c>
    </row>
    <row r="17" spans="1:40" ht="21" customHeight="1">
      <c r="A17" s="15">
        <v>12</v>
      </c>
      <c r="B17" s="14" t="s">
        <v>20</v>
      </c>
      <c r="C17" s="15">
        <v>0</v>
      </c>
      <c r="D17" s="25">
        <v>1372494</v>
      </c>
      <c r="E17" s="25">
        <v>4114694</v>
      </c>
      <c r="F17" s="28">
        <f>SUM(D17+E17)</f>
        <v>5487188</v>
      </c>
      <c r="G17" s="25">
        <v>0</v>
      </c>
      <c r="H17" s="21">
        <v>137249</v>
      </c>
      <c r="I17" s="21">
        <v>411469</v>
      </c>
      <c r="J17" s="26">
        <f>SUM(H17+I17)</f>
        <v>548718</v>
      </c>
      <c r="K17" s="25">
        <v>0</v>
      </c>
      <c r="L17" s="21">
        <v>1020696</v>
      </c>
      <c r="M17" s="21">
        <v>3060012</v>
      </c>
      <c r="N17" s="20">
        <f>SUM(L17+M17)</f>
        <v>4080708</v>
      </c>
      <c r="O17" s="27">
        <v>0</v>
      </c>
      <c r="P17" s="19">
        <v>582467</v>
      </c>
      <c r="Q17" s="19">
        <v>1746218</v>
      </c>
      <c r="R17" s="20">
        <f>SUM(P17+Q17)</f>
        <v>2328685</v>
      </c>
      <c r="S17" s="27">
        <v>0</v>
      </c>
      <c r="T17" s="21">
        <v>344185</v>
      </c>
      <c r="U17" s="21">
        <v>1031857</v>
      </c>
      <c r="V17" s="26">
        <f>SUM(U17+T17)</f>
        <v>1376042</v>
      </c>
      <c r="W17" s="25">
        <v>0</v>
      </c>
      <c r="X17" s="13">
        <v>1112314</v>
      </c>
      <c r="Y17" s="13">
        <v>3334681</v>
      </c>
      <c r="Z17" s="7">
        <f>SUM(X17+Y17)</f>
        <v>4446995</v>
      </c>
      <c r="AA17" s="24">
        <v>0</v>
      </c>
      <c r="AB17" s="13">
        <v>130640</v>
      </c>
      <c r="AC17" s="13">
        <v>508490</v>
      </c>
      <c r="AD17" s="6">
        <f>SUM(AB17+AC17)</f>
        <v>639130</v>
      </c>
      <c r="AE17" s="3">
        <v>0</v>
      </c>
      <c r="AF17" s="3">
        <f>SUM(350000+200000+900000)</f>
        <v>1450000</v>
      </c>
      <c r="AG17" s="3">
        <v>0</v>
      </c>
      <c r="AH17" s="3">
        <v>0</v>
      </c>
      <c r="AI17" s="23">
        <v>10276</v>
      </c>
      <c r="AJ17" s="23">
        <v>30806</v>
      </c>
      <c r="AK17" s="4">
        <f>SUM(AI17+AJ17)</f>
        <v>41082</v>
      </c>
      <c r="AL17" s="4">
        <f>SUM(D17+H17+L17+P17+T17+X17+AB17+AF17+AI17)</f>
        <v>6160321</v>
      </c>
      <c r="AM17" s="4">
        <f>SUM(E17+I17+M17+Q17+U17+Y17+AC17+AE17+AG17+AJ17)</f>
        <v>14238227</v>
      </c>
      <c r="AN17" s="4">
        <f>SUM(AL17+AM17)</f>
        <v>20398548</v>
      </c>
    </row>
    <row r="18" spans="1:40" ht="21" customHeight="1">
      <c r="A18" s="15">
        <v>13</v>
      </c>
      <c r="B18" s="14" t="s">
        <v>19</v>
      </c>
      <c r="C18" s="15">
        <v>0</v>
      </c>
      <c r="D18" s="25">
        <v>1481290</v>
      </c>
      <c r="E18" s="25">
        <v>4443869</v>
      </c>
      <c r="F18" s="28">
        <f>SUM(D18+E18)</f>
        <v>5925159</v>
      </c>
      <c r="G18" s="25">
        <v>0</v>
      </c>
      <c r="H18" s="21">
        <v>148129</v>
      </c>
      <c r="I18" s="21">
        <v>444386</v>
      </c>
      <c r="J18" s="26">
        <f>SUM(H18+I18)</f>
        <v>592515</v>
      </c>
      <c r="K18" s="25">
        <v>0</v>
      </c>
      <c r="L18" s="21">
        <v>1101605</v>
      </c>
      <c r="M18" s="21">
        <v>3304815</v>
      </c>
      <c r="N18" s="20">
        <f>SUM(L18+M18)</f>
        <v>4406420</v>
      </c>
      <c r="O18" s="27">
        <v>0</v>
      </c>
      <c r="P18" s="19">
        <v>628639</v>
      </c>
      <c r="Q18" s="19">
        <v>1885915</v>
      </c>
      <c r="R18" s="20">
        <f>SUM(P18+Q18)</f>
        <v>2514554</v>
      </c>
      <c r="S18" s="27">
        <v>0</v>
      </c>
      <c r="T18" s="21">
        <v>294516</v>
      </c>
      <c r="U18" s="21">
        <v>883549</v>
      </c>
      <c r="V18" s="26">
        <f>SUM(U18+T18)</f>
        <v>1178065</v>
      </c>
      <c r="W18" s="25">
        <v>0</v>
      </c>
      <c r="X18" s="13">
        <v>951797</v>
      </c>
      <c r="Y18" s="13">
        <v>2855390</v>
      </c>
      <c r="Z18" s="7">
        <f>SUM(X18+Y18)</f>
        <v>3807187</v>
      </c>
      <c r="AA18" s="24">
        <v>0</v>
      </c>
      <c r="AB18" s="13">
        <v>138083</v>
      </c>
      <c r="AC18" s="13">
        <v>549260</v>
      </c>
      <c r="AD18" s="6">
        <f>SUM(AB18+AC18)</f>
        <v>687343</v>
      </c>
      <c r="AE18" s="3">
        <v>0</v>
      </c>
      <c r="AF18" s="3">
        <f>SUM(350000+200000+900000+360000+400000+400000+1500000)</f>
        <v>4110000</v>
      </c>
      <c r="AG18" s="3">
        <v>0</v>
      </c>
      <c r="AH18" s="3">
        <v>0</v>
      </c>
      <c r="AI18" s="23">
        <v>11090</v>
      </c>
      <c r="AJ18" s="23">
        <v>33270</v>
      </c>
      <c r="AK18" s="4">
        <f>SUM(AI18+AJ18)</f>
        <v>44360</v>
      </c>
      <c r="AL18" s="4">
        <f>SUM(D18+H18+L18+P18+T18+X18+AB18+AF18+AI18)</f>
        <v>8865149</v>
      </c>
      <c r="AM18" s="4">
        <f>SUM(E18+I18+M18+Q18+U18+Y18+AC18+AE18+AG18+AJ18)</f>
        <v>14400454</v>
      </c>
      <c r="AN18" s="4">
        <f>SUM(AL18+AM18)</f>
        <v>23265603</v>
      </c>
    </row>
    <row r="19" spans="1:40" ht="21" customHeight="1">
      <c r="A19" s="15">
        <v>14</v>
      </c>
      <c r="B19" s="14" t="s">
        <v>18</v>
      </c>
      <c r="C19" s="15">
        <v>0</v>
      </c>
      <c r="D19" s="25">
        <v>1174431</v>
      </c>
      <c r="E19" s="25">
        <v>3523295</v>
      </c>
      <c r="F19" s="28">
        <f>SUM(D19+E19)</f>
        <v>4697726</v>
      </c>
      <c r="G19" s="25">
        <v>0</v>
      </c>
      <c r="H19" s="21">
        <v>117443</v>
      </c>
      <c r="I19" s="21">
        <v>352331</v>
      </c>
      <c r="J19" s="26">
        <f>SUM(H19+I19)</f>
        <v>469774</v>
      </c>
      <c r="K19" s="25">
        <v>0</v>
      </c>
      <c r="L19" s="21">
        <v>873400</v>
      </c>
      <c r="M19" s="21">
        <v>2620200</v>
      </c>
      <c r="N19" s="20">
        <f>SUM(L19+M19)</f>
        <v>3493600</v>
      </c>
      <c r="O19" s="27">
        <v>0</v>
      </c>
      <c r="P19" s="19">
        <v>498412</v>
      </c>
      <c r="Q19" s="19">
        <v>1495237</v>
      </c>
      <c r="R19" s="20">
        <f>SUM(P19+Q19)</f>
        <v>1993649</v>
      </c>
      <c r="S19" s="27">
        <v>0</v>
      </c>
      <c r="T19" s="21">
        <v>266534</v>
      </c>
      <c r="U19" s="21">
        <v>800301</v>
      </c>
      <c r="V19" s="26">
        <f>SUM(U19+T19)</f>
        <v>1066835</v>
      </c>
      <c r="W19" s="25">
        <v>0</v>
      </c>
      <c r="X19" s="13">
        <v>861365</v>
      </c>
      <c r="Y19" s="13">
        <v>2586356</v>
      </c>
      <c r="Z19" s="7">
        <f>SUM(X19+Y19)</f>
        <v>3447721</v>
      </c>
      <c r="AA19" s="24">
        <v>0</v>
      </c>
      <c r="AB19" s="29">
        <v>97758</v>
      </c>
      <c r="AC19" s="29">
        <v>387848</v>
      </c>
      <c r="AD19" s="6">
        <f>SUM(AB19+AC19)</f>
        <v>485606</v>
      </c>
      <c r="AE19" s="3">
        <v>0</v>
      </c>
      <c r="AF19" s="3">
        <f>SUM(350000+200000+450000)</f>
        <v>1000000</v>
      </c>
      <c r="AG19" s="3">
        <v>0</v>
      </c>
      <c r="AH19" s="3">
        <v>0</v>
      </c>
      <c r="AI19" s="23">
        <v>8793</v>
      </c>
      <c r="AJ19" s="23">
        <v>26378</v>
      </c>
      <c r="AK19" s="4">
        <f>SUM(AI19+AJ19)</f>
        <v>35171</v>
      </c>
      <c r="AL19" s="4">
        <f>SUM(D19+H19+L19+P19+T19+X19+AB19+AF19+AI19)</f>
        <v>4898136</v>
      </c>
      <c r="AM19" s="4">
        <f>SUM(E19+I19+M19+Q19+U19+Y19+AC19+AE19+AG19+AJ19)</f>
        <v>11791946</v>
      </c>
      <c r="AN19" s="4">
        <f>SUM(AL19+AM19)</f>
        <v>16690082</v>
      </c>
    </row>
    <row r="20" spans="1:40" ht="21" customHeight="1">
      <c r="A20" s="15">
        <v>15</v>
      </c>
      <c r="B20" s="14" t="s">
        <v>17</v>
      </c>
      <c r="C20" s="15">
        <v>0</v>
      </c>
      <c r="D20" s="25">
        <v>1062846</v>
      </c>
      <c r="E20" s="25">
        <v>3191329</v>
      </c>
      <c r="F20" s="28">
        <f>SUM(D20+E20)</f>
        <v>4254175</v>
      </c>
      <c r="G20" s="25">
        <v>0</v>
      </c>
      <c r="H20" s="21">
        <v>106285</v>
      </c>
      <c r="I20" s="21">
        <v>319133</v>
      </c>
      <c r="J20" s="26">
        <f>SUM(H20+I20)</f>
        <v>425418</v>
      </c>
      <c r="K20" s="25">
        <v>0</v>
      </c>
      <c r="L20" s="21">
        <v>790417</v>
      </c>
      <c r="M20" s="21">
        <v>2373326</v>
      </c>
      <c r="N20" s="20">
        <f>SUM(L20+M20)</f>
        <v>3163743</v>
      </c>
      <c r="O20" s="27">
        <v>0</v>
      </c>
      <c r="P20" s="19">
        <v>451057</v>
      </c>
      <c r="Q20" s="19">
        <v>1354355</v>
      </c>
      <c r="R20" s="20">
        <f>SUM(P20+Q20)</f>
        <v>1805412</v>
      </c>
      <c r="S20" s="27">
        <v>0</v>
      </c>
      <c r="T20" s="21">
        <v>371468</v>
      </c>
      <c r="U20" s="21">
        <v>1114406</v>
      </c>
      <c r="V20" s="26">
        <f>SUM(U20+T20)</f>
        <v>1485874</v>
      </c>
      <c r="W20" s="25">
        <v>0</v>
      </c>
      <c r="X20" s="13">
        <v>1200485</v>
      </c>
      <c r="Y20" s="13">
        <v>3601454</v>
      </c>
      <c r="Z20" s="7">
        <f>SUM(X20+Y20)</f>
        <v>4801939</v>
      </c>
      <c r="AA20" s="24">
        <v>0</v>
      </c>
      <c r="AB20" s="13">
        <v>85501</v>
      </c>
      <c r="AC20" s="13">
        <v>342561</v>
      </c>
      <c r="AD20" s="6">
        <f>SUM(AB20+AC20)</f>
        <v>428062</v>
      </c>
      <c r="AE20" s="3">
        <v>0</v>
      </c>
      <c r="AF20" s="3">
        <f>SUM(350000+200000+450000+294000)</f>
        <v>1294000</v>
      </c>
      <c r="AG20" s="3">
        <v>0</v>
      </c>
      <c r="AH20" s="3">
        <v>0</v>
      </c>
      <c r="AI20" s="23">
        <v>7957</v>
      </c>
      <c r="AJ20" s="23">
        <v>23893</v>
      </c>
      <c r="AK20" s="4">
        <f>SUM(AI20+AJ20)</f>
        <v>31850</v>
      </c>
      <c r="AL20" s="4">
        <f>SUM(D20+H20+L20+P20+T20+X20+AB20+AF20+AI20)</f>
        <v>5370016</v>
      </c>
      <c r="AM20" s="4">
        <f>SUM(E20+I20+M20+Q20+U20+Y20+AC20+AE20+AG20+AJ20)</f>
        <v>12320457</v>
      </c>
      <c r="AN20" s="4">
        <f>SUM(AL20+AM20)</f>
        <v>17690473</v>
      </c>
    </row>
    <row r="21" spans="1:40" ht="21" customHeight="1">
      <c r="A21" s="15">
        <v>16</v>
      </c>
      <c r="B21" s="14" t="s">
        <v>16</v>
      </c>
      <c r="C21" s="15">
        <v>0</v>
      </c>
      <c r="D21" s="25">
        <v>1252541</v>
      </c>
      <c r="E21" s="25">
        <v>3757622</v>
      </c>
      <c r="F21" s="28">
        <f>SUM(D21+E21)</f>
        <v>5010163</v>
      </c>
      <c r="G21" s="25">
        <v>0</v>
      </c>
      <c r="H21" s="21">
        <v>125254</v>
      </c>
      <c r="I21" s="21">
        <v>375762</v>
      </c>
      <c r="J21" s="26">
        <f>SUM(H21+I21)</f>
        <v>501016</v>
      </c>
      <c r="K21" s="25">
        <v>0</v>
      </c>
      <c r="L21" s="21">
        <v>931489</v>
      </c>
      <c r="M21" s="21">
        <v>2794467</v>
      </c>
      <c r="N21" s="20">
        <f>SUM(L21+M21)</f>
        <v>3725956</v>
      </c>
      <c r="O21" s="27">
        <v>0</v>
      </c>
      <c r="P21" s="19">
        <v>531561</v>
      </c>
      <c r="Q21" s="19">
        <v>1594683</v>
      </c>
      <c r="R21" s="20">
        <f>SUM(P21+Q21)</f>
        <v>2126244</v>
      </c>
      <c r="S21" s="27">
        <v>0</v>
      </c>
      <c r="T21" s="21">
        <v>314104</v>
      </c>
      <c r="U21" s="21">
        <v>942312</v>
      </c>
      <c r="V21" s="26">
        <f>SUM(U21+T21)</f>
        <v>1256416</v>
      </c>
      <c r="W21" s="25">
        <v>0</v>
      </c>
      <c r="X21" s="13">
        <v>1015099</v>
      </c>
      <c r="Y21" s="13">
        <v>3045298</v>
      </c>
      <c r="Z21" s="7">
        <f>SUM(X21+Y21)</f>
        <v>4060397</v>
      </c>
      <c r="AA21" s="24">
        <v>0</v>
      </c>
      <c r="AB21" s="13">
        <v>111496</v>
      </c>
      <c r="AC21" s="13">
        <v>433616</v>
      </c>
      <c r="AD21" s="6">
        <f>SUM(AB21+AC21)</f>
        <v>545112</v>
      </c>
      <c r="AE21" s="3">
        <v>0</v>
      </c>
      <c r="AF21" s="3">
        <f>SUM(350000+200000+450000+490000+893035)</f>
        <v>2383035</v>
      </c>
      <c r="AG21" s="3">
        <v>0</v>
      </c>
      <c r="AH21" s="3">
        <v>0</v>
      </c>
      <c r="AI21" s="23">
        <v>9378</v>
      </c>
      <c r="AJ21" s="23">
        <v>28133</v>
      </c>
      <c r="AK21" s="4">
        <f>SUM(AI21+AJ21)</f>
        <v>37511</v>
      </c>
      <c r="AL21" s="4">
        <f>SUM(D21+H21+L21+P21+T21+X21+AB21+AF21+AI21)</f>
        <v>6673957</v>
      </c>
      <c r="AM21" s="4">
        <f>SUM(E21+I21+M21+Q21+U21+Y21+AC21+AE21+AG21+AJ21)</f>
        <v>12971893</v>
      </c>
      <c r="AN21" s="4">
        <f>SUM(AL21+AM21)</f>
        <v>19645850</v>
      </c>
    </row>
    <row r="22" spans="1:40" ht="21" customHeight="1">
      <c r="A22" s="15">
        <v>17</v>
      </c>
      <c r="B22" s="14" t="s">
        <v>15</v>
      </c>
      <c r="C22" s="15">
        <v>0</v>
      </c>
      <c r="D22" s="25">
        <v>2000159</v>
      </c>
      <c r="E22" s="25">
        <v>6003265</v>
      </c>
      <c r="F22" s="28">
        <f>SUM(D22+E22)</f>
        <v>8003424</v>
      </c>
      <c r="G22" s="25">
        <v>0</v>
      </c>
      <c r="H22" s="21">
        <v>200016</v>
      </c>
      <c r="I22" s="21">
        <v>600327</v>
      </c>
      <c r="J22" s="26">
        <f>SUM(H22+I22)</f>
        <v>800343</v>
      </c>
      <c r="K22" s="25">
        <v>0</v>
      </c>
      <c r="L22" s="21">
        <v>1487478</v>
      </c>
      <c r="M22" s="21">
        <v>4464506</v>
      </c>
      <c r="N22" s="20">
        <f>SUM(L22+M22)</f>
        <v>5951984</v>
      </c>
      <c r="O22" s="27">
        <v>0</v>
      </c>
      <c r="P22" s="19">
        <v>848840</v>
      </c>
      <c r="Q22" s="19">
        <f>2392616</f>
        <v>2392616</v>
      </c>
      <c r="R22" s="20">
        <f>SUM(P22+Q22)</f>
        <v>3241456</v>
      </c>
      <c r="S22" s="27">
        <v>0</v>
      </c>
      <c r="T22" s="21">
        <v>501587</v>
      </c>
      <c r="U22" s="21">
        <f>1413818+91643</f>
        <v>1505461</v>
      </c>
      <c r="V22" s="26">
        <f>SUM(U22+T22)</f>
        <v>2007048</v>
      </c>
      <c r="W22" s="25">
        <v>0</v>
      </c>
      <c r="X22" s="13">
        <v>1620994</v>
      </c>
      <c r="Y22" s="13">
        <v>4865241</v>
      </c>
      <c r="Z22" s="7">
        <f>SUM(X22+Y22)</f>
        <v>6486235</v>
      </c>
      <c r="AA22" s="24">
        <v>0</v>
      </c>
      <c r="AB22" s="13">
        <v>157598</v>
      </c>
      <c r="AC22" s="13">
        <v>625096</v>
      </c>
      <c r="AD22" s="6">
        <f>SUM(AB22+AC22)</f>
        <v>782694</v>
      </c>
      <c r="AE22" s="3">
        <v>91643</v>
      </c>
      <c r="AF22" s="3">
        <f>SUM(350000+200000+900000+539000)</f>
        <v>1989000</v>
      </c>
      <c r="AG22" s="3">
        <v>0</v>
      </c>
      <c r="AH22" s="3">
        <v>0</v>
      </c>
      <c r="AI22" s="23">
        <v>14975</v>
      </c>
      <c r="AJ22" s="23">
        <v>44945</v>
      </c>
      <c r="AK22" s="4">
        <f>SUM(AI22+AJ22)</f>
        <v>59920</v>
      </c>
      <c r="AL22" s="4">
        <f>SUM(D22+H22+L22+P22+T22+X22+AB22+AF22+AI22)</f>
        <v>8820647</v>
      </c>
      <c r="AM22" s="4">
        <f>SUM(E22+I22+M22+Q22+U22+Y22+AC22+AE22+AG22+AJ22)</f>
        <v>20593100</v>
      </c>
      <c r="AN22" s="4">
        <f>SUM(AL22+AM22)</f>
        <v>29413747</v>
      </c>
    </row>
    <row r="23" spans="1:40" ht="21" customHeight="1">
      <c r="A23" s="15">
        <v>18</v>
      </c>
      <c r="B23" s="14" t="s">
        <v>14</v>
      </c>
      <c r="C23" s="15">
        <v>0</v>
      </c>
      <c r="D23" s="25">
        <v>1380863</v>
      </c>
      <c r="E23" s="25">
        <v>4139800</v>
      </c>
      <c r="F23" s="28">
        <f>SUM(D23+E23)</f>
        <v>5520663</v>
      </c>
      <c r="G23" s="25">
        <v>0</v>
      </c>
      <c r="H23" s="21">
        <v>138086</v>
      </c>
      <c r="I23" s="21">
        <v>413980</v>
      </c>
      <c r="J23" s="26">
        <f>SUM(H23+I23)</f>
        <v>552066</v>
      </c>
      <c r="K23" s="25">
        <v>0</v>
      </c>
      <c r="L23" s="21">
        <v>1026920</v>
      </c>
      <c r="M23" s="21">
        <v>3078685</v>
      </c>
      <c r="N23" s="20">
        <f>SUM(L23+M23)</f>
        <v>4105605</v>
      </c>
      <c r="O23" s="27">
        <v>0</v>
      </c>
      <c r="P23" s="19">
        <v>586019</v>
      </c>
      <c r="Q23" s="19">
        <v>1756873</v>
      </c>
      <c r="R23" s="20">
        <f>SUM(P23+Q23)</f>
        <v>2342892</v>
      </c>
      <c r="S23" s="27">
        <v>0</v>
      </c>
      <c r="T23" s="21">
        <v>519076</v>
      </c>
      <c r="U23" s="21">
        <v>1563525</v>
      </c>
      <c r="V23" s="26">
        <f>SUM(U23+T23)</f>
        <v>2082601</v>
      </c>
      <c r="W23" s="25">
        <v>0</v>
      </c>
      <c r="X23" s="13">
        <v>1677514</v>
      </c>
      <c r="Y23" s="13">
        <v>5052889</v>
      </c>
      <c r="Z23" s="7">
        <f>SUM(X23+Y23)</f>
        <v>6730403</v>
      </c>
      <c r="AA23" s="24">
        <v>0</v>
      </c>
      <c r="AB23" s="13">
        <v>125827</v>
      </c>
      <c r="AC23" s="13">
        <v>498344</v>
      </c>
      <c r="AD23" s="6">
        <f>SUM(AB23+AC23)</f>
        <v>624171</v>
      </c>
      <c r="AE23" s="3">
        <v>0</v>
      </c>
      <c r="AF23" s="3">
        <f>SUM(350000+200000+392000+20000+800000+400000+400000)</f>
        <v>2562000</v>
      </c>
      <c r="AG23" s="3">
        <v>0</v>
      </c>
      <c r="AH23" s="3">
        <v>0</v>
      </c>
      <c r="AI23" s="23">
        <v>10338</v>
      </c>
      <c r="AJ23" s="23">
        <v>30994</v>
      </c>
      <c r="AK23" s="4">
        <f>SUM(AI23+AJ23)</f>
        <v>41332</v>
      </c>
      <c r="AL23" s="4">
        <f>SUM(D23+H23+L23+P23+T23+X23+AB23+AF23+AI23)</f>
        <v>8026643</v>
      </c>
      <c r="AM23" s="4">
        <f>SUM(E23+I23+M23+Q23+U23+Y23+AC23+AE23+AG23+AJ23)</f>
        <v>16535090</v>
      </c>
      <c r="AN23" s="4">
        <f>SUM(AL23+AM23)</f>
        <v>24561733</v>
      </c>
    </row>
    <row r="24" spans="1:40" ht="21" customHeight="1">
      <c r="A24" s="15">
        <v>19</v>
      </c>
      <c r="B24" s="14" t="s">
        <v>13</v>
      </c>
      <c r="C24" s="15">
        <v>0</v>
      </c>
      <c r="D24" s="25">
        <v>3021161</v>
      </c>
      <c r="E24" s="25">
        <v>9063482</v>
      </c>
      <c r="F24" s="28">
        <f>SUM(D24+E24)</f>
        <v>12084643</v>
      </c>
      <c r="G24" s="25">
        <v>0</v>
      </c>
      <c r="H24" s="21">
        <v>302116</v>
      </c>
      <c r="I24" s="21">
        <v>906351</v>
      </c>
      <c r="J24" s="26">
        <f>SUM(H24+I24)</f>
        <v>1208467</v>
      </c>
      <c r="K24" s="25">
        <v>0</v>
      </c>
      <c r="L24" s="21">
        <v>2246776</v>
      </c>
      <c r="M24" s="22">
        <v>6740326</v>
      </c>
      <c r="N24" s="20">
        <f>SUM(L24+M24)</f>
        <v>8987102</v>
      </c>
      <c r="O24" s="27">
        <v>0</v>
      </c>
      <c r="P24" s="19">
        <v>1282139</v>
      </c>
      <c r="Q24" s="19">
        <v>3846415</v>
      </c>
      <c r="R24" s="20">
        <f>SUM(P24+Q24)</f>
        <v>5128554</v>
      </c>
      <c r="S24" s="27">
        <v>0</v>
      </c>
      <c r="T24" s="21">
        <v>442824</v>
      </c>
      <c r="U24" s="21">
        <v>1328471</v>
      </c>
      <c r="V24" s="26">
        <f>SUM(U24+T24)</f>
        <v>1771295</v>
      </c>
      <c r="W24" s="25">
        <v>0</v>
      </c>
      <c r="X24" s="13">
        <v>1431087</v>
      </c>
      <c r="Y24" s="13">
        <v>4293258</v>
      </c>
      <c r="Z24" s="7">
        <f>SUM(X24+Y24)</f>
        <v>5724345</v>
      </c>
      <c r="AA24" s="24">
        <v>0</v>
      </c>
      <c r="AB24" s="13">
        <v>242655</v>
      </c>
      <c r="AC24" s="13">
        <v>967251</v>
      </c>
      <c r="AD24" s="6">
        <f>SUM(AB24+AC24)</f>
        <v>1209906</v>
      </c>
      <c r="AE24" s="3">
        <v>0</v>
      </c>
      <c r="AF24" s="3">
        <f>SUM(350000+200000+900000+441000+1386000)</f>
        <v>3277000</v>
      </c>
      <c r="AG24" s="3">
        <v>0</v>
      </c>
      <c r="AH24" s="3">
        <v>0</v>
      </c>
      <c r="AI24" s="23">
        <v>22619</v>
      </c>
      <c r="AJ24" s="23">
        <v>67857</v>
      </c>
      <c r="AK24" s="4">
        <f>SUM(AI24+AJ24)</f>
        <v>90476</v>
      </c>
      <c r="AL24" s="4">
        <f>SUM(D24+H24+L24+P24+T24+X24+AB24+AF24+AI24)</f>
        <v>12268377</v>
      </c>
      <c r="AM24" s="4">
        <f>SUM(E24+I24+M24+Q24+U24+Y24+AC24+AE24+AG24+AJ24)</f>
        <v>27213411</v>
      </c>
      <c r="AN24" s="4">
        <f>SUM(AL24+AM24)</f>
        <v>39481788</v>
      </c>
    </row>
    <row r="25" spans="1:40" ht="21" customHeight="1">
      <c r="A25" s="15">
        <v>20</v>
      </c>
      <c r="B25" s="14" t="s">
        <v>12</v>
      </c>
      <c r="C25" s="15">
        <v>0</v>
      </c>
      <c r="D25" s="25">
        <v>2069900</v>
      </c>
      <c r="E25" s="25">
        <v>6234808</v>
      </c>
      <c r="F25" s="28">
        <f>SUM(D25+E25)</f>
        <v>8304708</v>
      </c>
      <c r="G25" s="25">
        <v>0</v>
      </c>
      <c r="H25" s="21">
        <v>206990</v>
      </c>
      <c r="I25" s="21">
        <v>623480</v>
      </c>
      <c r="J25" s="26">
        <f>SUM(H25+I25)</f>
        <v>830470</v>
      </c>
      <c r="K25" s="25">
        <v>0</v>
      </c>
      <c r="L25" s="21">
        <v>1539342</v>
      </c>
      <c r="M25" s="21">
        <v>4636700</v>
      </c>
      <c r="N25" s="20">
        <f>SUM(L25+M25)</f>
        <v>6176042</v>
      </c>
      <c r="O25" s="27">
        <v>0</v>
      </c>
      <c r="P25" s="19">
        <v>878437</v>
      </c>
      <c r="Q25" s="19">
        <v>2645965</v>
      </c>
      <c r="R25" s="20">
        <f>SUM(P25+Q25)</f>
        <v>3524402</v>
      </c>
      <c r="S25" s="27">
        <v>0</v>
      </c>
      <c r="T25" s="21">
        <v>346284</v>
      </c>
      <c r="U25" s="21">
        <v>1038151</v>
      </c>
      <c r="V25" s="26">
        <f>SUM(U25+T25)</f>
        <v>1384435</v>
      </c>
      <c r="W25" s="25">
        <v>0</v>
      </c>
      <c r="X25" s="13">
        <v>1119096</v>
      </c>
      <c r="Y25" s="13">
        <v>3355028</v>
      </c>
      <c r="Z25" s="7">
        <f>SUM(X25+Y25)</f>
        <v>4474124</v>
      </c>
      <c r="AA25" s="24">
        <v>0</v>
      </c>
      <c r="AB25" s="13">
        <v>175483</v>
      </c>
      <c r="AC25" s="13">
        <v>547039</v>
      </c>
      <c r="AD25" s="6">
        <f>SUM(AB25+AC25)</f>
        <v>722522</v>
      </c>
      <c r="AE25" s="3">
        <v>0</v>
      </c>
      <c r="AF25" s="3">
        <f>SUM(350000+200000+900000+196000+20000+500000+400000+400000)</f>
        <v>2966000</v>
      </c>
      <c r="AG25" s="3">
        <v>0</v>
      </c>
      <c r="AH25" s="3">
        <v>0</v>
      </c>
      <c r="AI25" s="23">
        <v>15497</v>
      </c>
      <c r="AJ25" s="23">
        <v>46679</v>
      </c>
      <c r="AK25" s="4">
        <f>SUM(AI25+AJ25)</f>
        <v>62176</v>
      </c>
      <c r="AL25" s="4">
        <f>SUM(D25+H25+L25+P25+T25+X25+AB25+AF25+AI25)</f>
        <v>9317029</v>
      </c>
      <c r="AM25" s="4">
        <f>SUM(E25+I25+M25+Q25+U25+Y25+AC25+AE25+AG25+AJ25)</f>
        <v>19127850</v>
      </c>
      <c r="AN25" s="4">
        <f>SUM(AL25+AM25)</f>
        <v>28444879</v>
      </c>
    </row>
    <row r="26" spans="1:40" ht="21" customHeight="1">
      <c r="A26" s="15">
        <v>21</v>
      </c>
      <c r="B26" s="14" t="s">
        <v>11</v>
      </c>
      <c r="C26" s="15">
        <v>0</v>
      </c>
      <c r="D26" s="25">
        <v>1765831</v>
      </c>
      <c r="E26" s="25">
        <v>5297493</v>
      </c>
      <c r="F26" s="28">
        <f>SUM(D26+E26)</f>
        <v>7063324</v>
      </c>
      <c r="G26" s="25">
        <v>0</v>
      </c>
      <c r="H26" s="21">
        <v>176583</v>
      </c>
      <c r="I26" s="21">
        <v>529749</v>
      </c>
      <c r="J26" s="26">
        <f>SUM(H26+I26)</f>
        <v>706332</v>
      </c>
      <c r="K26" s="25">
        <v>0</v>
      </c>
      <c r="L26" s="21">
        <v>1313212</v>
      </c>
      <c r="M26" s="21">
        <v>3939637</v>
      </c>
      <c r="N26" s="20">
        <f>SUM(L26+M26)</f>
        <v>5252849</v>
      </c>
      <c r="O26" s="27">
        <v>0</v>
      </c>
      <c r="P26" s="19">
        <v>749394</v>
      </c>
      <c r="Q26" s="19">
        <v>2248182</v>
      </c>
      <c r="R26" s="20">
        <f>SUM(P26+Q26)</f>
        <v>2997576</v>
      </c>
      <c r="S26" s="27">
        <v>0</v>
      </c>
      <c r="T26" s="21">
        <v>757627</v>
      </c>
      <c r="U26" s="21">
        <v>2272881</v>
      </c>
      <c r="V26" s="26">
        <f>SUM(U26+T26)</f>
        <v>3030508</v>
      </c>
      <c r="W26" s="25">
        <v>0</v>
      </c>
      <c r="X26" s="13">
        <v>2448447</v>
      </c>
      <c r="Y26" s="13">
        <v>7345340</v>
      </c>
      <c r="Z26" s="7">
        <f>SUM(X26+Y26)</f>
        <v>9793787</v>
      </c>
      <c r="AA26" s="24">
        <v>0</v>
      </c>
      <c r="AB26" s="13">
        <v>149563</v>
      </c>
      <c r="AC26" s="13">
        <v>593733</v>
      </c>
      <c r="AD26" s="6">
        <f>SUM(AB26+AC26)</f>
        <v>743296</v>
      </c>
      <c r="AE26" s="3">
        <v>0</v>
      </c>
      <c r="AF26" s="3">
        <f>SUM(350000+450000+270000)</f>
        <v>1070000</v>
      </c>
      <c r="AG26" s="3">
        <v>0</v>
      </c>
      <c r="AH26" s="3">
        <v>0</v>
      </c>
      <c r="AI26" s="23">
        <v>13220</v>
      </c>
      <c r="AJ26" s="23">
        <v>39661</v>
      </c>
      <c r="AK26" s="4">
        <f>SUM(AI26+AJ26)</f>
        <v>52881</v>
      </c>
      <c r="AL26" s="4">
        <f>SUM(D26+H26+L26+P26+T26+X26+AB26+AF26+AI26)</f>
        <v>8443877</v>
      </c>
      <c r="AM26" s="4">
        <f>SUM(E26+I26+M26+Q26+U26+Y26+AC26+AE26+AG26+AJ26)</f>
        <v>22266676</v>
      </c>
      <c r="AN26" s="4">
        <f>SUM(AL26+AM26)</f>
        <v>30710553</v>
      </c>
    </row>
    <row r="27" spans="1:40" ht="21" customHeight="1">
      <c r="A27" s="15">
        <v>22</v>
      </c>
      <c r="B27" s="14" t="s">
        <v>10</v>
      </c>
      <c r="C27" s="15">
        <v>0</v>
      </c>
      <c r="D27" s="25">
        <v>1606823</v>
      </c>
      <c r="E27" s="25">
        <v>4817677</v>
      </c>
      <c r="F27" s="28">
        <f>SUM(D27+E27)</f>
        <v>6424500</v>
      </c>
      <c r="G27" s="25">
        <v>0</v>
      </c>
      <c r="H27" s="21">
        <v>160682</v>
      </c>
      <c r="I27" s="21">
        <v>481769</v>
      </c>
      <c r="J27" s="26">
        <f>SUM(H27+I27)</f>
        <v>642451</v>
      </c>
      <c r="K27" s="25">
        <v>0</v>
      </c>
      <c r="L27" s="21">
        <v>1194961</v>
      </c>
      <c r="M27" s="22">
        <v>3582809</v>
      </c>
      <c r="N27" s="20">
        <f>SUM(L27+M27)</f>
        <v>4777770</v>
      </c>
      <c r="O27" s="27">
        <v>0</v>
      </c>
      <c r="P27" s="19">
        <v>681913</v>
      </c>
      <c r="Q27" s="19">
        <v>1476295</v>
      </c>
      <c r="R27" s="20">
        <f>SUM(P27+Q27)</f>
        <v>2158208</v>
      </c>
      <c r="S27" s="27">
        <v>0</v>
      </c>
      <c r="T27" s="21">
        <v>188183</v>
      </c>
      <c r="U27" s="21">
        <v>563848</v>
      </c>
      <c r="V27" s="26">
        <f>SUM(U27+T27)</f>
        <v>752031</v>
      </c>
      <c r="W27" s="25">
        <v>0</v>
      </c>
      <c r="X27" s="13">
        <v>608155</v>
      </c>
      <c r="Y27" s="13">
        <v>1822204</v>
      </c>
      <c r="Z27" s="7">
        <f>SUM(X27+Y27)</f>
        <v>2430359</v>
      </c>
      <c r="AA27" s="24">
        <v>0</v>
      </c>
      <c r="AB27" s="13">
        <v>143971</v>
      </c>
      <c r="AC27" s="13">
        <v>563036</v>
      </c>
      <c r="AD27" s="6">
        <f>SUM(AB27+AC27)</f>
        <v>707007</v>
      </c>
      <c r="AE27" s="3">
        <v>0</v>
      </c>
      <c r="AF27" s="3">
        <f>SUM(350000+200000+900000+539000)</f>
        <v>1989000</v>
      </c>
      <c r="AG27" s="3">
        <v>400000</v>
      </c>
      <c r="AH27" s="3">
        <v>0</v>
      </c>
      <c r="AI27" s="23">
        <v>12030</v>
      </c>
      <c r="AJ27" s="23">
        <v>36069</v>
      </c>
      <c r="AK27" s="4">
        <f>SUM(AI27+AJ27)</f>
        <v>48099</v>
      </c>
      <c r="AL27" s="4">
        <f>SUM(D27+H27+L27+P27+T27+X27+AB27+AF27+AI27)</f>
        <v>6585718</v>
      </c>
      <c r="AM27" s="4">
        <f>SUM(E27+I27+M27+Q27+U27+Y27+AC27+AE27+AG27+AJ27)</f>
        <v>13743707</v>
      </c>
      <c r="AN27" s="4">
        <f>SUM(AL27+AM27)</f>
        <v>20329425</v>
      </c>
    </row>
    <row r="28" spans="1:40" ht="21" customHeight="1">
      <c r="A28" s="15">
        <v>23</v>
      </c>
      <c r="B28" s="14" t="s">
        <v>9</v>
      </c>
      <c r="C28" s="15">
        <v>0</v>
      </c>
      <c r="D28" s="25">
        <v>750409</v>
      </c>
      <c r="E28" s="25">
        <v>2248436</v>
      </c>
      <c r="F28" s="28">
        <f>SUM(D28+E28)</f>
        <v>2998845</v>
      </c>
      <c r="G28" s="25">
        <v>0</v>
      </c>
      <c r="H28" s="21">
        <v>75041</v>
      </c>
      <c r="I28" s="21">
        <v>224845</v>
      </c>
      <c r="J28" s="26">
        <f>SUM(H28+I28)</f>
        <v>299886</v>
      </c>
      <c r="K28" s="25">
        <v>0</v>
      </c>
      <c r="L28" s="21">
        <v>558063</v>
      </c>
      <c r="M28" s="21">
        <v>1672116</v>
      </c>
      <c r="N28" s="20">
        <f>SUM(L28+M28)</f>
        <v>2230179</v>
      </c>
      <c r="O28" s="27">
        <v>0</v>
      </c>
      <c r="P28" s="19">
        <v>318463</v>
      </c>
      <c r="Q28" s="19">
        <v>954205</v>
      </c>
      <c r="R28" s="20">
        <f>SUM(P28+Q28)</f>
        <v>1272668</v>
      </c>
      <c r="S28" s="27">
        <v>0</v>
      </c>
      <c r="T28" s="21">
        <v>402949</v>
      </c>
      <c r="U28" s="21">
        <v>1208146</v>
      </c>
      <c r="V28" s="26">
        <f>SUM(U28+T28)</f>
        <v>1611095</v>
      </c>
      <c r="W28" s="25">
        <v>0</v>
      </c>
      <c r="X28" s="13">
        <v>1302221</v>
      </c>
      <c r="Y28" s="13">
        <v>3904401</v>
      </c>
      <c r="Z28" s="7">
        <f>SUM(X28+Y28)</f>
        <v>5206622</v>
      </c>
      <c r="AA28" s="24">
        <v>0</v>
      </c>
      <c r="AB28" s="13">
        <v>69875</v>
      </c>
      <c r="AC28" s="13">
        <v>276056</v>
      </c>
      <c r="AD28" s="6">
        <f>SUM(AB28+AC28)</f>
        <v>345931</v>
      </c>
      <c r="AE28" s="3">
        <v>0</v>
      </c>
      <c r="AF28" s="3">
        <f>SUM(350000+200000+150000+400000+400000)</f>
        <v>1500000</v>
      </c>
      <c r="AG28" s="3">
        <v>0</v>
      </c>
      <c r="AH28" s="3">
        <v>0</v>
      </c>
      <c r="AI28" s="23">
        <v>5618</v>
      </c>
      <c r="AJ28" s="23">
        <v>16834</v>
      </c>
      <c r="AK28" s="4">
        <f>SUM(AI28+AJ28)</f>
        <v>22452</v>
      </c>
      <c r="AL28" s="4">
        <f>SUM(D28+H28+L28+P28+T28+X28+AB28+AF28+AI28)</f>
        <v>4982639</v>
      </c>
      <c r="AM28" s="4">
        <f>SUM(E28+I28+M28+Q28+U28+Y28+AC28+AE28+AG28+AJ28)</f>
        <v>10505039</v>
      </c>
      <c r="AN28" s="4">
        <f>SUM(AL28+AM28)</f>
        <v>15487678</v>
      </c>
    </row>
    <row r="29" spans="1:40" ht="21" customHeight="1">
      <c r="A29" s="15">
        <v>24</v>
      </c>
      <c r="B29" s="14" t="s">
        <v>8</v>
      </c>
      <c r="C29" s="15">
        <v>0</v>
      </c>
      <c r="D29" s="25">
        <v>2728251</v>
      </c>
      <c r="E29" s="25">
        <v>8181962</v>
      </c>
      <c r="F29" s="28">
        <f>SUM(D29+E29)</f>
        <v>10910213</v>
      </c>
      <c r="G29" s="25">
        <v>0</v>
      </c>
      <c r="H29" s="21">
        <v>272825</v>
      </c>
      <c r="I29" s="21">
        <v>818197</v>
      </c>
      <c r="J29" s="26">
        <f>SUM(H29+I29)</f>
        <v>1091022</v>
      </c>
      <c r="K29" s="25">
        <v>0</v>
      </c>
      <c r="L29" s="21">
        <v>2028944</v>
      </c>
      <c r="M29" s="21">
        <v>6084759</v>
      </c>
      <c r="N29" s="20">
        <f>SUM(L29+M29)</f>
        <v>8113703</v>
      </c>
      <c r="O29" s="27">
        <v>0</v>
      </c>
      <c r="P29" s="19">
        <v>1157831</v>
      </c>
      <c r="Q29" s="19">
        <v>3472311</v>
      </c>
      <c r="R29" s="20">
        <f>SUM(P29+Q29)</f>
        <v>4630142</v>
      </c>
      <c r="S29" s="27">
        <v>0</v>
      </c>
      <c r="T29" s="21">
        <v>402249</v>
      </c>
      <c r="U29" s="21">
        <v>844373</v>
      </c>
      <c r="V29" s="26">
        <f>SUM(U29+T29)</f>
        <v>1246622</v>
      </c>
      <c r="W29" s="25">
        <v>0</v>
      </c>
      <c r="X29" s="13">
        <v>1299960</v>
      </c>
      <c r="Y29" s="13">
        <v>3899879</v>
      </c>
      <c r="Z29" s="7">
        <f>SUM(X29+Y29)</f>
        <v>5199839</v>
      </c>
      <c r="AA29" s="24">
        <v>0</v>
      </c>
      <c r="AB29" s="13">
        <v>242174</v>
      </c>
      <c r="AC29" s="13">
        <v>971100</v>
      </c>
      <c r="AD29" s="6">
        <f>SUM(AB29+AC29)</f>
        <v>1213274</v>
      </c>
      <c r="AE29" s="3">
        <v>0</v>
      </c>
      <c r="AF29" s="3">
        <f>SUM(350000+200000+588000+20000+500000+400000+400000+400000)</f>
        <v>2858000</v>
      </c>
      <c r="AG29" s="3">
        <v>0</v>
      </c>
      <c r="AH29" s="3">
        <v>0</v>
      </c>
      <c r="AI29" s="23">
        <v>20426</v>
      </c>
      <c r="AJ29" s="23">
        <v>61257</v>
      </c>
      <c r="AK29" s="4">
        <f>SUM(AI29+AJ29)</f>
        <v>81683</v>
      </c>
      <c r="AL29" s="4">
        <f>SUM(D29+H29+L29+P29+T29+X29+AB29+AF29+AI29)</f>
        <v>11010660</v>
      </c>
      <c r="AM29" s="4">
        <f>SUM(E29+I29+M29+Q29+U29+Y29+AC29+AE29+AG29+AJ29)</f>
        <v>24333838</v>
      </c>
      <c r="AN29" s="4">
        <f>SUM(AL29+AM29)</f>
        <v>35344498</v>
      </c>
    </row>
    <row r="30" spans="1:40" ht="21" customHeight="1">
      <c r="A30" s="15">
        <v>25</v>
      </c>
      <c r="B30" s="14" t="s">
        <v>7</v>
      </c>
      <c r="C30" s="15">
        <v>0</v>
      </c>
      <c r="D30" s="25">
        <v>1604033</v>
      </c>
      <c r="E30" s="25">
        <v>4812099</v>
      </c>
      <c r="F30" s="28">
        <f>SUM(D30+E30)</f>
        <v>6416132</v>
      </c>
      <c r="G30" s="25">
        <v>0</v>
      </c>
      <c r="H30" s="21">
        <v>160403</v>
      </c>
      <c r="I30" s="21">
        <v>481210</v>
      </c>
      <c r="J30" s="26">
        <f>SUM(H30+I30)</f>
        <v>641613</v>
      </c>
      <c r="K30" s="25">
        <v>0</v>
      </c>
      <c r="L30" s="21">
        <v>1192887</v>
      </c>
      <c r="M30" s="21">
        <v>3578659</v>
      </c>
      <c r="N30" s="20">
        <f>SUM(L30+M30)</f>
        <v>4771546</v>
      </c>
      <c r="O30" s="27">
        <v>0</v>
      </c>
      <c r="P30" s="19">
        <v>680729</v>
      </c>
      <c r="Q30" s="19">
        <f>1428938</f>
        <v>1428938</v>
      </c>
      <c r="R30" s="20">
        <f>SUM(P30+Q30)</f>
        <v>2109667</v>
      </c>
      <c r="S30" s="27">
        <v>0</v>
      </c>
      <c r="T30" s="21">
        <v>684173</v>
      </c>
      <c r="U30" s="21">
        <f>2051817+362373</f>
        <v>2414190</v>
      </c>
      <c r="V30" s="26">
        <f>SUM(U30+T30)</f>
        <v>3098363</v>
      </c>
      <c r="W30" s="25">
        <v>0</v>
      </c>
      <c r="X30" s="13">
        <v>2211063</v>
      </c>
      <c r="Y30" s="13">
        <v>6630925</v>
      </c>
      <c r="Z30" s="7">
        <f>SUM(X30+Y30)</f>
        <v>8841988</v>
      </c>
      <c r="AA30" s="24">
        <v>0</v>
      </c>
      <c r="AB30" s="13">
        <v>156857</v>
      </c>
      <c r="AC30" s="13">
        <v>621764</v>
      </c>
      <c r="AD30" s="6">
        <f>SUM(AB30+AC30)</f>
        <v>778621</v>
      </c>
      <c r="AE30" s="3">
        <v>362373</v>
      </c>
      <c r="AF30" s="3">
        <f>SUM(350000+200000+450000+490000+2000000+1455000+1200000+1582748+271349+500000+718157)</f>
        <v>9217254</v>
      </c>
      <c r="AG30" s="3">
        <v>0</v>
      </c>
      <c r="AH30" s="3">
        <v>0</v>
      </c>
      <c r="AI30" s="23">
        <v>12009</v>
      </c>
      <c r="AJ30" s="23">
        <v>36027</v>
      </c>
      <c r="AK30" s="4">
        <f>SUM(AI30+AJ30)</f>
        <v>48036</v>
      </c>
      <c r="AL30" s="4">
        <f>SUM(D30+H30+L30+P30+T30+X30+AB30+AF30+AI30)</f>
        <v>15919408</v>
      </c>
      <c r="AM30" s="4">
        <f>SUM(E30+I30+M30+Q30+U30+Y30+AC30+AE30+AG30+AJ30)</f>
        <v>20366185</v>
      </c>
      <c r="AN30" s="4">
        <f>SUM(AL30+AM30)</f>
        <v>36285593</v>
      </c>
    </row>
    <row r="31" spans="1:40" ht="21" customHeight="1">
      <c r="A31" s="15">
        <v>26</v>
      </c>
      <c r="B31" s="14" t="s">
        <v>6</v>
      </c>
      <c r="C31" s="15">
        <v>0</v>
      </c>
      <c r="D31" s="25">
        <v>1347388</v>
      </c>
      <c r="E31" s="25">
        <v>4039374</v>
      </c>
      <c r="F31" s="28">
        <f>SUM(D31+E31)</f>
        <v>5386762</v>
      </c>
      <c r="G31" s="25">
        <v>0</v>
      </c>
      <c r="H31" s="21">
        <v>134739</v>
      </c>
      <c r="I31" s="21">
        <v>403938</v>
      </c>
      <c r="J31" s="26">
        <f>SUM(H31+I31)</f>
        <v>538677</v>
      </c>
      <c r="K31" s="25">
        <v>0</v>
      </c>
      <c r="L31" s="21">
        <v>1002025</v>
      </c>
      <c r="M31" s="21">
        <v>3003999</v>
      </c>
      <c r="N31" s="20">
        <f>SUM(L31+M31)</f>
        <v>4006024</v>
      </c>
      <c r="O31" s="27">
        <v>0</v>
      </c>
      <c r="P31" s="19">
        <v>571812</v>
      </c>
      <c r="Q31" s="19">
        <v>1714254</v>
      </c>
      <c r="R31" s="20">
        <f>SUM(P31+Q31)</f>
        <v>2286066</v>
      </c>
      <c r="S31" s="27">
        <v>0</v>
      </c>
      <c r="T31" s="21">
        <v>337889</v>
      </c>
      <c r="U31" s="21">
        <v>1012969</v>
      </c>
      <c r="V31" s="26">
        <f>SUM(U31+T31)</f>
        <v>1350858</v>
      </c>
      <c r="W31" s="25">
        <v>0</v>
      </c>
      <c r="X31" s="13">
        <v>1091966</v>
      </c>
      <c r="Y31" s="13">
        <v>3273640</v>
      </c>
      <c r="Z31" s="7">
        <f>SUM(X31+Y31)</f>
        <v>4365606</v>
      </c>
      <c r="AA31" s="24">
        <v>0</v>
      </c>
      <c r="AB31" s="13">
        <v>140046</v>
      </c>
      <c r="AC31" s="13">
        <v>554481</v>
      </c>
      <c r="AD31" s="6">
        <f>SUM(AB31+AC31)</f>
        <v>694527</v>
      </c>
      <c r="AE31" s="3">
        <v>0</v>
      </c>
      <c r="AF31" s="3">
        <f>SUM(350000+390000+20000+365000+400000+400000+400000)</f>
        <v>2325000</v>
      </c>
      <c r="AG31" s="3">
        <v>0</v>
      </c>
      <c r="AH31" s="3">
        <v>0</v>
      </c>
      <c r="AI31" s="23">
        <v>10088</v>
      </c>
      <c r="AJ31" s="23">
        <v>30242</v>
      </c>
      <c r="AK31" s="4">
        <f>SUM(AI31+AJ31)</f>
        <v>40330</v>
      </c>
      <c r="AL31" s="4">
        <f>SUM(D31+H31+L31+P31+T31+X31+AB31+AF31+AI31)</f>
        <v>6960953</v>
      </c>
      <c r="AM31" s="4">
        <f>SUM(E31+I31+M31+Q31+U31+Y31+AC31+AE31+AG31+AJ31)</f>
        <v>14032897</v>
      </c>
      <c r="AN31" s="4">
        <f>SUM(AL31+AM31)</f>
        <v>20993850</v>
      </c>
    </row>
    <row r="32" spans="1:40" ht="21" customHeight="1">
      <c r="A32" s="15">
        <v>27</v>
      </c>
      <c r="B32" s="14" t="s">
        <v>5</v>
      </c>
      <c r="C32" s="15">
        <v>0</v>
      </c>
      <c r="D32" s="25">
        <v>1888575</v>
      </c>
      <c r="E32" s="25">
        <v>5662935</v>
      </c>
      <c r="F32" s="28">
        <f>SUM(D32+E32)</f>
        <v>7551510</v>
      </c>
      <c r="G32" s="25">
        <v>0</v>
      </c>
      <c r="H32" s="21">
        <v>188858</v>
      </c>
      <c r="I32" s="21">
        <v>566292</v>
      </c>
      <c r="J32" s="26">
        <f>SUM(H32+I32)</f>
        <v>755150</v>
      </c>
      <c r="K32" s="25">
        <v>0</v>
      </c>
      <c r="L32" s="21">
        <v>1404494</v>
      </c>
      <c r="M32" s="21">
        <v>4211407</v>
      </c>
      <c r="N32" s="20">
        <f>SUM(L32+M32)</f>
        <v>5615901</v>
      </c>
      <c r="O32" s="27">
        <v>0</v>
      </c>
      <c r="P32" s="19">
        <v>801485</v>
      </c>
      <c r="Q32" s="19">
        <v>2403271</v>
      </c>
      <c r="R32" s="20">
        <f>SUM(P32+Q32)</f>
        <v>3204756</v>
      </c>
      <c r="S32" s="27">
        <v>0</v>
      </c>
      <c r="T32" s="21">
        <v>473605</v>
      </c>
      <c r="U32" s="21">
        <v>1420112</v>
      </c>
      <c r="V32" s="26">
        <f>SUM(U32+T32)</f>
        <v>1893717</v>
      </c>
      <c r="W32" s="25">
        <v>0</v>
      </c>
      <c r="X32" s="13">
        <v>1530562</v>
      </c>
      <c r="Y32" s="13">
        <v>4589424</v>
      </c>
      <c r="Z32" s="7">
        <f>SUM(X32+Y32)</f>
        <v>6119986</v>
      </c>
      <c r="AA32" s="24">
        <v>0</v>
      </c>
      <c r="AB32" s="13">
        <v>192924</v>
      </c>
      <c r="AC32" s="13">
        <v>771365</v>
      </c>
      <c r="AD32" s="6">
        <f>SUM(AB32+AC32)</f>
        <v>964289</v>
      </c>
      <c r="AE32" s="3">
        <v>0</v>
      </c>
      <c r="AF32" s="3">
        <f>SUM(350000+200000+450000+390000+20000+1000000+400000+400000)</f>
        <v>3210000</v>
      </c>
      <c r="AG32" s="3">
        <v>1200000</v>
      </c>
      <c r="AH32" s="3">
        <v>0</v>
      </c>
      <c r="AI32" s="23">
        <v>14139</v>
      </c>
      <c r="AJ32" s="23">
        <v>42397</v>
      </c>
      <c r="AK32" s="4">
        <f>SUM(AI32+AJ32)</f>
        <v>56536</v>
      </c>
      <c r="AL32" s="4">
        <f>SUM(D32+H32+L32+P32+T32+X32+AB32+AF32+AI32)</f>
        <v>9704642</v>
      </c>
      <c r="AM32" s="4">
        <f>SUM(E32+I32+M32+Q32+U32+Y32+AC32+AE32+AG32+AJ32)</f>
        <v>20867203</v>
      </c>
      <c r="AN32" s="4">
        <f>SUM(AL32+AM32)</f>
        <v>30571845</v>
      </c>
    </row>
    <row r="33" spans="1:40" ht="21" customHeight="1">
      <c r="A33" s="15">
        <v>28</v>
      </c>
      <c r="B33" s="14" t="s">
        <v>4</v>
      </c>
      <c r="C33" s="15">
        <v>0</v>
      </c>
      <c r="D33" s="25">
        <v>1790938</v>
      </c>
      <c r="E33" s="25">
        <v>5370024</v>
      </c>
      <c r="F33" s="28">
        <f>SUM(D33+E33)</f>
        <v>7160962</v>
      </c>
      <c r="G33" s="25">
        <v>0</v>
      </c>
      <c r="H33" s="21">
        <v>179094</v>
      </c>
      <c r="I33" s="21">
        <v>537003</v>
      </c>
      <c r="J33" s="26">
        <f>SUM(H33+I33)</f>
        <v>716097</v>
      </c>
      <c r="K33" s="25">
        <v>0</v>
      </c>
      <c r="L33" s="21">
        <v>1331884</v>
      </c>
      <c r="M33" s="21">
        <v>3993575</v>
      </c>
      <c r="N33" s="20">
        <f>SUM(L33+M33)</f>
        <v>5325459</v>
      </c>
      <c r="O33" s="27">
        <v>0</v>
      </c>
      <c r="P33" s="19">
        <v>760049</v>
      </c>
      <c r="Q33" s="19">
        <f>1433674</f>
        <v>1433674</v>
      </c>
      <c r="R33" s="20">
        <f>SUM(P33+Q33)</f>
        <v>2193723</v>
      </c>
      <c r="S33" s="27">
        <v>0</v>
      </c>
      <c r="T33" s="21">
        <v>449120</v>
      </c>
      <c r="U33" s="21">
        <f>847171+499489</f>
        <v>1346660</v>
      </c>
      <c r="V33" s="26">
        <f>SUM(U33+T33)</f>
        <v>1795780</v>
      </c>
      <c r="W33" s="25">
        <v>0</v>
      </c>
      <c r="X33" s="13">
        <v>1451434</v>
      </c>
      <c r="Y33" s="13">
        <v>4352044</v>
      </c>
      <c r="Z33" s="7">
        <f>SUM(X33+Y33)</f>
        <v>5803478</v>
      </c>
      <c r="AA33" s="24">
        <v>0</v>
      </c>
      <c r="AB33" s="13">
        <v>144304</v>
      </c>
      <c r="AC33" s="13">
        <v>572847</v>
      </c>
      <c r="AD33" s="6">
        <f>SUM(AB33+AC33)</f>
        <v>717151</v>
      </c>
      <c r="AE33" s="3">
        <v>499489</v>
      </c>
      <c r="AF33" s="3">
        <f>SUM(350000+200000+900000+20000+1000000)</f>
        <v>2470000</v>
      </c>
      <c r="AG33" s="3">
        <v>0</v>
      </c>
      <c r="AH33" s="3">
        <v>0</v>
      </c>
      <c r="AI33" s="23">
        <v>13408</v>
      </c>
      <c r="AJ33" s="23">
        <v>40204</v>
      </c>
      <c r="AK33" s="4">
        <f>SUM(AI33+AJ33)</f>
        <v>53612</v>
      </c>
      <c r="AL33" s="4">
        <f>SUM(D33+H33+L33+P33+T33+X33+AB33+AF33+AI33)</f>
        <v>8590231</v>
      </c>
      <c r="AM33" s="4">
        <f>SUM(E33+I33+M33+Q33+U33+Y33+AC33+AE33+AG33+AJ33)</f>
        <v>18145520</v>
      </c>
      <c r="AN33" s="4">
        <f>SUM(AL33+AM33)</f>
        <v>26735751</v>
      </c>
    </row>
    <row r="34" spans="1:40" ht="21" customHeight="1">
      <c r="A34" s="15">
        <v>29</v>
      </c>
      <c r="B34" s="14" t="s">
        <v>3</v>
      </c>
      <c r="C34" s="15">
        <v>0</v>
      </c>
      <c r="D34" s="25">
        <v>1252541</v>
      </c>
      <c r="E34" s="25">
        <v>3757623</v>
      </c>
      <c r="F34" s="28">
        <f>SUM(D34+E34)</f>
        <v>5010164</v>
      </c>
      <c r="G34" s="3">
        <v>0</v>
      </c>
      <c r="H34" s="21">
        <v>125254</v>
      </c>
      <c r="I34" s="21">
        <f>375763-12</f>
        <v>375751</v>
      </c>
      <c r="J34" s="26">
        <f>SUM(H34+I34)</f>
        <v>501005</v>
      </c>
      <c r="K34" s="25">
        <v>0</v>
      </c>
      <c r="L34" s="21">
        <v>931489</v>
      </c>
      <c r="M34" s="21">
        <v>2794473</v>
      </c>
      <c r="N34" s="20">
        <f>SUM(L34+M34)</f>
        <v>3725962</v>
      </c>
      <c r="O34" s="27">
        <v>0</v>
      </c>
      <c r="P34" s="19">
        <v>531560</v>
      </c>
      <c r="Q34" s="19">
        <v>1594683</v>
      </c>
      <c r="R34" s="20">
        <f>SUM(P34+Q34)</f>
        <v>2126243</v>
      </c>
      <c r="S34" s="27">
        <v>0</v>
      </c>
      <c r="T34" s="21">
        <v>314104</v>
      </c>
      <c r="U34" s="21">
        <v>942315</v>
      </c>
      <c r="V34" s="26">
        <f>SUM(U34+T34)</f>
        <v>1256419</v>
      </c>
      <c r="W34" s="25">
        <v>0</v>
      </c>
      <c r="X34" s="13">
        <v>1015099</v>
      </c>
      <c r="Y34" s="13">
        <v>3045299</v>
      </c>
      <c r="Z34" s="7">
        <f>SUM(X34+Y34)</f>
        <v>4060398</v>
      </c>
      <c r="AA34" s="24">
        <v>0</v>
      </c>
      <c r="AB34" s="13">
        <v>105536</v>
      </c>
      <c r="AC34" s="13">
        <v>417692</v>
      </c>
      <c r="AD34" s="6">
        <f>SUM(AB34+AC34)</f>
        <v>523228</v>
      </c>
      <c r="AE34" s="3"/>
      <c r="AF34" s="3">
        <f>SUM(200000+450000+490000+20000+400000+400000+537060+1000000)</f>
        <v>3497060</v>
      </c>
      <c r="AG34" s="3">
        <v>0</v>
      </c>
      <c r="AH34" s="3">
        <v>0</v>
      </c>
      <c r="AI34" s="23">
        <v>9379</v>
      </c>
      <c r="AJ34" s="23">
        <v>28133</v>
      </c>
      <c r="AK34" s="4">
        <f>SUM(AI34+AJ34)</f>
        <v>37512</v>
      </c>
      <c r="AL34" s="4">
        <f>SUM(D34+H34+L34+P34+T34+X34+AB34+AF34+AI34)</f>
        <v>7782022</v>
      </c>
      <c r="AM34" s="4">
        <f>SUM(E34+I34+M34+Q34+U34+Y34+AC34+AE34+AG34+AJ34)</f>
        <v>12955969</v>
      </c>
      <c r="AN34" s="4">
        <f>SUM(AL34+AM34)</f>
        <v>20737991</v>
      </c>
    </row>
    <row r="35" spans="1:40" ht="21" customHeight="1">
      <c r="A35" s="15">
        <v>30</v>
      </c>
      <c r="B35" s="14" t="s">
        <v>2</v>
      </c>
      <c r="C35" s="14">
        <v>46198942</v>
      </c>
      <c r="D35" s="13">
        <v>0</v>
      </c>
      <c r="E35" s="13">
        <v>0</v>
      </c>
      <c r="F35" s="12">
        <f>SUM(C35:E35)</f>
        <v>46198942</v>
      </c>
      <c r="G35" s="11">
        <v>7509894</v>
      </c>
      <c r="H35" s="10">
        <v>0</v>
      </c>
      <c r="I35" s="10">
        <v>0</v>
      </c>
      <c r="J35" s="11">
        <v>0</v>
      </c>
      <c r="K35" s="11">
        <v>34357206</v>
      </c>
      <c r="L35" s="22">
        <v>0</v>
      </c>
      <c r="M35" s="21">
        <v>0</v>
      </c>
      <c r="N35" s="20">
        <f>SUM(L35+M35)</f>
        <v>0</v>
      </c>
      <c r="O35" s="7">
        <v>19606183</v>
      </c>
      <c r="P35" s="19">
        <v>0</v>
      </c>
      <c r="Q35" s="19">
        <v>0</v>
      </c>
      <c r="R35" s="7">
        <f>SUM(P35+Q35)</f>
        <v>0</v>
      </c>
      <c r="S35" s="7">
        <v>11585472</v>
      </c>
      <c r="T35" s="9">
        <v>0</v>
      </c>
      <c r="U35" s="9">
        <v>0</v>
      </c>
      <c r="V35" s="7">
        <f>SUM(U35+T35)</f>
        <v>0</v>
      </c>
      <c r="W35" s="7">
        <v>37441112</v>
      </c>
      <c r="X35" s="8">
        <v>0</v>
      </c>
      <c r="Y35" s="8">
        <v>0</v>
      </c>
      <c r="Z35" s="7">
        <v>0</v>
      </c>
      <c r="AA35" s="7">
        <v>2645951</v>
      </c>
      <c r="AB35" s="6">
        <v>0</v>
      </c>
      <c r="AC35" s="6">
        <v>0</v>
      </c>
      <c r="AD35" s="6">
        <v>0</v>
      </c>
      <c r="AE35" s="3">
        <v>0</v>
      </c>
      <c r="AF35" s="3">
        <v>0</v>
      </c>
      <c r="AG35" s="3">
        <v>0</v>
      </c>
      <c r="AH35" s="18">
        <v>345883</v>
      </c>
      <c r="AI35" s="3">
        <v>0</v>
      </c>
      <c r="AJ35" s="3">
        <v>0</v>
      </c>
      <c r="AK35" s="3">
        <f>SUM(AI35+AJ35)</f>
        <v>0</v>
      </c>
      <c r="AL35" s="17">
        <v>0</v>
      </c>
      <c r="AM35" s="4">
        <f>SUM(E35+I35+M35+U35+Y35+AC35+AG35+AJ35)</f>
        <v>0</v>
      </c>
      <c r="AN35" s="16">
        <f>SUM(AN6:AN34)</f>
        <v>708460136</v>
      </c>
    </row>
    <row r="36" spans="1:40" ht="21" customHeight="1">
      <c r="A36" s="15">
        <v>31</v>
      </c>
      <c r="B36" s="14" t="s">
        <v>1</v>
      </c>
      <c r="C36" s="14">
        <v>26110869</v>
      </c>
      <c r="D36" s="13">
        <v>0</v>
      </c>
      <c r="E36" s="13">
        <v>0</v>
      </c>
      <c r="F36" s="12">
        <f>SUM(C36:E36)</f>
        <v>26110869</v>
      </c>
      <c r="G36" s="10">
        <v>2611087</v>
      </c>
      <c r="H36" s="10">
        <v>0</v>
      </c>
      <c r="I36" s="10">
        <v>0</v>
      </c>
      <c r="J36" s="11">
        <v>0</v>
      </c>
      <c r="K36" s="10">
        <v>19418118</v>
      </c>
      <c r="L36" s="10">
        <v>0</v>
      </c>
      <c r="M36" s="10">
        <v>0</v>
      </c>
      <c r="N36" s="7">
        <v>0</v>
      </c>
      <c r="O36" s="8">
        <v>11081086</v>
      </c>
      <c r="P36" s="8">
        <v>0</v>
      </c>
      <c r="Q36" s="8">
        <v>0</v>
      </c>
      <c r="R36" s="7">
        <v>0</v>
      </c>
      <c r="S36" s="8">
        <v>6547915</v>
      </c>
      <c r="T36" s="9">
        <v>0</v>
      </c>
      <c r="U36" s="9">
        <v>0</v>
      </c>
      <c r="V36" s="7">
        <v>0</v>
      </c>
      <c r="W36" s="7">
        <v>21161090</v>
      </c>
      <c r="X36" s="8">
        <v>0</v>
      </c>
      <c r="Y36" s="8">
        <v>0</v>
      </c>
      <c r="Z36" s="7">
        <v>0</v>
      </c>
      <c r="AA36" s="7">
        <v>2765964</v>
      </c>
      <c r="AB36" s="6">
        <v>0</v>
      </c>
      <c r="AC36" s="6">
        <v>0</v>
      </c>
      <c r="AD36" s="6">
        <v>0</v>
      </c>
      <c r="AE36" s="3">
        <v>0</v>
      </c>
      <c r="AF36" s="5">
        <v>0</v>
      </c>
      <c r="AG36" s="3">
        <v>0</v>
      </c>
      <c r="AH36" s="3">
        <v>195487</v>
      </c>
      <c r="AI36" s="4">
        <v>0</v>
      </c>
      <c r="AJ36" s="4">
        <v>0</v>
      </c>
      <c r="AK36" s="4">
        <f>SUM(AI36:AJ36)</f>
        <v>0</v>
      </c>
      <c r="AL36" s="4">
        <v>0</v>
      </c>
      <c r="AM36" s="3">
        <v>0</v>
      </c>
      <c r="AN36" s="2">
        <v>0</v>
      </c>
    </row>
    <row r="55" spans="31:60" ht="12.75">
      <c r="AE55" s="1" t="s">
        <v>0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</sheetData>
  <sheetProtection/>
  <mergeCells count="19">
    <mergeCell ref="A3:A4"/>
    <mergeCell ref="B3:B4"/>
    <mergeCell ref="C3:F3"/>
    <mergeCell ref="AA3:AD3"/>
    <mergeCell ref="G3:J3"/>
    <mergeCell ref="K3:N3"/>
    <mergeCell ref="W3:Z3"/>
    <mergeCell ref="O3:R3"/>
    <mergeCell ref="S3:V3"/>
    <mergeCell ref="A1:AD1"/>
    <mergeCell ref="AE55:BH55"/>
    <mergeCell ref="AE2:AN2"/>
    <mergeCell ref="AE1:AN1"/>
    <mergeCell ref="AN3:AN4"/>
    <mergeCell ref="AL3:AL4"/>
    <mergeCell ref="AM3:AM4"/>
    <mergeCell ref="AH3:AK3"/>
    <mergeCell ref="AF3:AG3"/>
    <mergeCell ref="A2:AD2"/>
  </mergeCells>
  <printOptions/>
  <pageMargins left="0" right="0" top="1" bottom="0.5" header="0.5" footer="0.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DIA-ZP</dc:creator>
  <cp:keywords/>
  <dc:description/>
  <cp:lastModifiedBy>DIA-ZP</cp:lastModifiedBy>
  <dcterms:created xsi:type="dcterms:W3CDTF">2013-11-01T10:00:33Z</dcterms:created>
  <dcterms:modified xsi:type="dcterms:W3CDTF">2013-11-01T10:01:46Z</dcterms:modified>
  <cp:category/>
  <cp:version/>
  <cp:contentType/>
  <cp:contentStatus/>
</cp:coreProperties>
</file>